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2" tabRatio="772" activeTab="2"/>
  </bookViews>
  <sheets>
    <sheet name="приложение №1" sheetId="1" r:id="rId1"/>
    <sheet name="приложение №2" sheetId="2" r:id="rId2"/>
    <sheet name="Приложение №3" sheetId="3" r:id="rId3"/>
  </sheets>
  <externalReferences>
    <externalReference r:id="rId6"/>
  </externalReferences>
  <definedNames>
    <definedName name="_xlnm.Print_Area" localSheetId="0">'приложение №1'!$A$1:$H$27</definedName>
    <definedName name="_xlnm.Print_Area" localSheetId="1">'приложение №2'!$A$1:$X$113</definedName>
  </definedNames>
  <calcPr fullCalcOnLoad="1"/>
</workbook>
</file>

<file path=xl/comments2.xml><?xml version="1.0" encoding="utf-8"?>
<comments xmlns="http://schemas.openxmlformats.org/spreadsheetml/2006/main">
  <authors>
    <author>Хвостова</author>
  </authors>
  <commentList>
    <comment ref="C99" authorId="0">
      <text>
        <r>
          <rPr>
            <b/>
            <sz val="9"/>
            <rFont val="Tahoma"/>
            <family val="2"/>
          </rPr>
          <t>Хвостова:</t>
        </r>
        <r>
          <rPr>
            <sz val="9"/>
            <rFont val="Tahoma"/>
            <family val="2"/>
          </rPr>
          <t xml:space="preserve">
???</t>
        </r>
      </text>
    </comment>
  </commentList>
</comments>
</file>

<file path=xl/sharedStrings.xml><?xml version="1.0" encoding="utf-8"?>
<sst xmlns="http://schemas.openxmlformats.org/spreadsheetml/2006/main" count="593" uniqueCount="307">
  <si>
    <t>№
п/п</t>
  </si>
  <si>
    <t>Основные технические характеристики</t>
  </si>
  <si>
    <t>Значение показателя</t>
  </si>
  <si>
    <t>Ед.
изм.</t>
  </si>
  <si>
    <t>после</t>
  </si>
  <si>
    <t>реализации</t>
  </si>
  <si>
    <t>мероприятия</t>
  </si>
  <si>
    <t>до</t>
  </si>
  <si>
    <t>Год начала реализации мероприятия</t>
  </si>
  <si>
    <t>Год окончания реализации мероприятия</t>
  </si>
  <si>
    <t>%</t>
  </si>
  <si>
    <t>Ед. изм.</t>
  </si>
  <si>
    <t>Наименование показателя</t>
  </si>
  <si>
    <t>1.1</t>
  </si>
  <si>
    <t>1.2</t>
  </si>
  <si>
    <t>2.1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</si>
  <si>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</si>
  <si>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2.2</t>
  </si>
  <si>
    <t>Удельное количество аварий и засоров в расчете на протяженность канализационной сети в год</t>
  </si>
  <si>
    <t>3.1</t>
  </si>
  <si>
    <t>3.2</t>
  </si>
  <si>
    <t>Доля  потерь питьевой воды в централизованных системах водоснабжения при транспортировке в общем объеме воды, поданной в водопроводную сеть</t>
  </si>
  <si>
    <t>Удельный расход электрической энергии, потребляемой в технологическом процессе транспортировки  питьевой воды, на единицу объема транспортируемой питьевой воды</t>
  </si>
  <si>
    <t>Удельный расход электрической энергии, потребляемой в технологическом процессе транспортировки  сточных вод, на единицу объема транспортируемых сточных вод</t>
  </si>
  <si>
    <t>ед./км</t>
  </si>
  <si>
    <t>кВт.ч/куб.м</t>
  </si>
  <si>
    <t>4.1</t>
  </si>
  <si>
    <t>4.2</t>
  </si>
  <si>
    <t>4.3</t>
  </si>
  <si>
    <t xml:space="preserve">Доля сточных вод, не подвергающихся очистке  в общем объеме сточных вод, сбрасываемых в бытовую централизованную систему водоотведения </t>
  </si>
  <si>
    <t>Удельный расход электрической энергии, потребляемой в технологическом процессе подготовки питьевой воды, на единицу объема питьевой воды отпускаемой в сеть</t>
  </si>
  <si>
    <t>4.4</t>
  </si>
  <si>
    <t>4.5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</si>
  <si>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</si>
  <si>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5.1</t>
  </si>
  <si>
    <t>5.2</t>
  </si>
  <si>
    <t>Износ объектов централизованных систем водоснабжения</t>
  </si>
  <si>
    <t>Износ объектов централизованных систем водоотведения</t>
  </si>
  <si>
    <t>Перечень мероприятий по строительству, модернизации и (или) реконструкции
 объектов централизованных систем водоснабжения и водоотведения</t>
  </si>
  <si>
    <t>Наименование мероприятия</t>
  </si>
  <si>
    <t>Срок реализации</t>
  </si>
  <si>
    <t>Цель мероприятия</t>
  </si>
  <si>
    <t>2017</t>
  </si>
  <si>
    <t>2018</t>
  </si>
  <si>
    <t>2019</t>
  </si>
  <si>
    <t>нет</t>
  </si>
  <si>
    <t>есть</t>
  </si>
  <si>
    <t>пог.м</t>
  </si>
  <si>
    <t xml:space="preserve">Проектирование и  строительство водопровода от ВОС 23 Лесозавода о. Бревенник до пос. МЛП о. Бревенник </t>
  </si>
  <si>
    <t>Проектирование и строительство напорной канализационной сети от КНС 23 Лесозавода до пос. МЛП о. Бревенник</t>
  </si>
  <si>
    <t>236-420</t>
  </si>
  <si>
    <t>Модернизация водоразборных колонок</t>
  </si>
  <si>
    <t>Наличие нового оборудования</t>
  </si>
  <si>
    <t>Повышение надёжности оборудования, снижение расходов на ремонт и обслуживание, экономия электроэнергии</t>
  </si>
  <si>
    <t>Приложение № 3</t>
  </si>
  <si>
    <t>1</t>
  </si>
  <si>
    <t>Показатели качества воды</t>
  </si>
  <si>
    <t>2</t>
  </si>
  <si>
    <t>Показатели надежности и бесперебойности водоснабжения и водоотведения</t>
  </si>
  <si>
    <t>3</t>
  </si>
  <si>
    <t>Показатели очистки сточных вод</t>
  </si>
  <si>
    <t>Доля проб сточных вод, не соответствующих установленным нормативам допустимых сбросов, лимитам на сбросы, для бытовой централизованной системы водоотведения</t>
  </si>
  <si>
    <t>4</t>
  </si>
  <si>
    <t>Показатели эффективности использования ресурсов, в том числе уровень потерь воды</t>
  </si>
  <si>
    <t>Износ объектов централизованных систем водоснабжения и (или) водоотведения</t>
  </si>
  <si>
    <t>Плановые значения показателей,
 достижение которых предусмотрено в результате реализации мероприятий корректировки инвестиционной программы</t>
  </si>
  <si>
    <t xml:space="preserve">Наименование
мероприятий    </t>
  </si>
  <si>
    <t>Обоснование необходимости
(цель реализации)</t>
  </si>
  <si>
    <t>Описание и место расположения
объекта</t>
  </si>
  <si>
    <t>Группа 1. Строительство, реконструкция или модернизация объектов централизованных систем водоснабжения в целях подключения объектов капитального строительства (ОКС) абонентов:</t>
  </si>
  <si>
    <t>1.1. Строительство новых сетей водоснабжения в целях подключения ОКС абонентов</t>
  </si>
  <si>
    <t>Протяженность</t>
  </si>
  <si>
    <t>1.2. Строительство иных объектов централизованных систем водоснабжения, за исключением сетей водоснабжения</t>
  </si>
  <si>
    <t>1.3. Увеличение пропускной способности существующих сетей водоснабжения в целях подключения ОКС абонентов</t>
  </si>
  <si>
    <t xml:space="preserve">1.4. Увеличение мощности и производительности существующих объектов централизованных систем водоснабжения, за исключением сетей водоснабжения </t>
  </si>
  <si>
    <t>Производитель-ность</t>
  </si>
  <si>
    <t>Группа 2. Строительство новых объектов централизованных систем водоснабжения, не связанных с подключением новых ОКС абонентов</t>
  </si>
  <si>
    <t xml:space="preserve">2.1. Строительство новых сетей водоснабжения </t>
  </si>
  <si>
    <t>2.1.1.</t>
  </si>
  <si>
    <t>Необходимость повышения качества водоснабжения пос. Маймаксанский лесной порт</t>
  </si>
  <si>
    <t>2.2. Строительство иных объектов централизованных систем водоснабжения, за исключением сетей водоснабжения</t>
  </si>
  <si>
    <t>2.2.1.</t>
  </si>
  <si>
    <t>Проектирование и строительство ВОС о. Кего</t>
  </si>
  <si>
    <t>Обеспечение возможности предоставления услуги водоснабжения надлежащего качества</t>
  </si>
  <si>
    <t xml:space="preserve">м3/сут </t>
  </si>
  <si>
    <t>Группа 3. Реконструкция или модернизация существующих объектов в целях снижения уровня износа существующих объектов</t>
  </si>
  <si>
    <t>3.1. Реконструкция или модернизация существующих сетей водоснабжения</t>
  </si>
  <si>
    <t>3.2. Реконструкция или модернизация существующих объектов централизованных систем водоснабжения, за исключением сетей водоснабжения</t>
  </si>
  <si>
    <t>Сокращение потерь воды на водоразборных колонках, предотвращение перемерзания колонок в зимний период</t>
  </si>
  <si>
    <t>Объект</t>
  </si>
  <si>
    <t>Группа 4.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водоснабжения</t>
  </si>
  <si>
    <t>Группа 5. Вывод из эксплуатации, консервация и демонтаж объектов централизованных систем водоснабжения</t>
  </si>
  <si>
    <t>5.1. Вывод из эксплуатации, консервация и демонтаж сетей водоснабжения</t>
  </si>
  <si>
    <t xml:space="preserve">5.2. Вывод из эксплуатации, консервация и демонтаж иных объектов </t>
  </si>
  <si>
    <t>Группа 1. Строительство, реконструкция или модернизация объектов централизованных систем водоотведения в целях подключения объектов капитального строительства (ОКС) абонентов:</t>
  </si>
  <si>
    <t>1.1. Строительство новых сетей водоотведения в целях подключения ОКС абонентов</t>
  </si>
  <si>
    <t>1.2. Строительство иных объектов централизованных систем водоотведения, за исключением сетей водоотведения</t>
  </si>
  <si>
    <t>1.3. Увеличение пропускной способности существующих сетей водоотведения в целях подключения ОКС абонентов</t>
  </si>
  <si>
    <t>1.4. Увеличение мощности и производительности существующих объектов централизованных систем водоотведения, за исключением сетей водоотведения</t>
  </si>
  <si>
    <t>Группа 2. Строительство новых объектов централизованных систем водоотведения, не связанных с подключением новых ОКС абонентов</t>
  </si>
  <si>
    <t>2.1. Строительство новых сетей водоотведения</t>
  </si>
  <si>
    <t>Обеспечение очистки стоков хоз. фекальной канализации пос. 23 лесозавода</t>
  </si>
  <si>
    <t>3.1. Реконструкция или модернизация существующих сетей водоотведения</t>
  </si>
  <si>
    <t>3.2. Реконструкция или модернизация существующих объектов централизованных систем водоотведения, за исключением сетей водоотведения</t>
  </si>
  <si>
    <t>Проектирование фактически отсутствующих очистных сооружений; доведение качества сбрасываемых в водный источник сточных вод до нормативного. Обеспечение возможности предоставления услуг по водоотведению надлежащего качества</t>
  </si>
  <si>
    <t>Группа 4.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водоотведения</t>
  </si>
  <si>
    <t>Группа 5. Вывод из эксплуатации, консервация и демонтаж объектов централизованных систем водоотведения</t>
  </si>
  <si>
    <t>5.1. Вывод из эксплуатации, консервация и демонтаж сетей водоотведения</t>
  </si>
  <si>
    <t>2020</t>
  </si>
  <si>
    <t>2.2.2.</t>
  </si>
  <si>
    <t>Установка модульных водонапорных насосных станций</t>
  </si>
  <si>
    <t>шт.</t>
  </si>
  <si>
    <t xml:space="preserve">Реконструкция районной КНС пос. Цигломень </t>
  </si>
  <si>
    <t xml:space="preserve">Реконструкция канализационных колодцев МУП "Водоочистка" </t>
  </si>
  <si>
    <t>3.2.2.</t>
  </si>
  <si>
    <t>Удельное количество аварий  в расчете на протяженность водопроводной сети в год, для холодного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</si>
  <si>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 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</si>
  <si>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Установка приборов учёта на водоочистных сооружениях</t>
  </si>
  <si>
    <t>Производительность</t>
  </si>
  <si>
    <t>Фактические значения 2017г.</t>
  </si>
  <si>
    <t>Плановые значения</t>
  </si>
  <si>
    <t>на год окончания ИП</t>
  </si>
  <si>
    <t>Расходы на реализацию мероприятий в прогнозных ценах, тыс. руб. (без НДС)</t>
  </si>
  <si>
    <t>Источник финансирования</t>
  </si>
  <si>
    <t>Примечание по корректировке</t>
  </si>
  <si>
    <t>освоено 2015-2017</t>
  </si>
  <si>
    <t>Наименование показателя (производитель-ность, протяж., диаметр и т.п.)</t>
  </si>
  <si>
    <t xml:space="preserve">Всего
</t>
  </si>
  <si>
    <t>Всего (скорректированный план на 2018-2019 гг)</t>
  </si>
  <si>
    <t>Профинансировано к 2018 г.</t>
  </si>
  <si>
    <t>в т.ч. по годам</t>
  </si>
  <si>
    <t>Остаток финанси-рования</t>
  </si>
  <si>
    <t>в т.ч. за счет платы
за под-ключение</t>
  </si>
  <si>
    <t>план</t>
  </si>
  <si>
    <t>факт</t>
  </si>
  <si>
    <t>скорректированный план</t>
  </si>
  <si>
    <t>11</t>
  </si>
  <si>
    <t>18</t>
  </si>
  <si>
    <t>ВСЕГО по программе</t>
  </si>
  <si>
    <t>Итого в сфере водоснабжения</t>
  </si>
  <si>
    <t>Итого в сфере водоотведения</t>
  </si>
  <si>
    <t>МЕРОПРИЯТИЯ В СФЕРЕ ВОДОСНАБЖЕНИЯ</t>
  </si>
  <si>
    <t>1.3.1</t>
  </si>
  <si>
    <t>Обеспечение земельных участков (строительство) сетями водоснабжения для строительства многоквартирных домов по ул. Цигломенской ( в том числе проектирование и строительство сетей водонсабжения)</t>
  </si>
  <si>
    <t>Увеличение пропускной способности водопроводной сети с целью обеспечения возможности присоединения новых потребителей</t>
  </si>
  <si>
    <t>МО «Город Архангельск»</t>
  </si>
  <si>
    <t>-</t>
  </si>
  <si>
    <t>Региональный бюджет</t>
  </si>
  <si>
    <t>Исключено</t>
  </si>
  <si>
    <t>1.3.2</t>
  </si>
  <si>
    <t>Реконструкция водовода от ВОС о. Кего до колодца по ул. Береговая с заменой на Д-200</t>
  </si>
  <si>
    <t>Существующее здание по адресу п. Кегостров, 66 МО "Город Архангельск"</t>
  </si>
  <si>
    <t>Диаметр</t>
  </si>
  <si>
    <t>мм</t>
  </si>
  <si>
    <t>Плата за подключение</t>
  </si>
  <si>
    <t>1.3.3</t>
  </si>
  <si>
    <t>Реконструкция водопроводных сетей в пос. 29-го л/завода (Реконструкция водопровода с увеличением диаметра до Д-200 мм от ВНС до д.№43 по ул. Лодемская, L = 0,2 км)</t>
  </si>
  <si>
    <t>Частный жилой дом по адресу ул. Лодемская 5 МО "Город Архангельск"</t>
  </si>
  <si>
    <t>1.3.4</t>
  </si>
  <si>
    <t>Реконструкция  водопроводных сетей на о.Хабарка (Реконструкция водопровода по ул. Декабристов от д.№12 до д.№7, L= 0,300км, с заменой на Д-100)</t>
  </si>
  <si>
    <t>Здание столовой по адресу ул. Декабристов, 10 к.1 МО "Город Архангельск"</t>
  </si>
  <si>
    <t>1.4.1</t>
  </si>
  <si>
    <t>Реконструкция ВНС 1 подъема ВОС п. Цигломень  с заменой насосной группы</t>
  </si>
  <si>
    <t>Увеличение производительности насосной станции с целью обеспечения возможности присоединения новых потребителей</t>
  </si>
  <si>
    <t>Муниципальный жилой дом по адресу ул. Куйбышева, 4
Муниципальный жилой дом по адресу ул. Куйбышева, 5
Муниципальный жилой дом по адресу ул. Красина, 37
Муниципальный жилой дом по адресу ул. Севстрой, 34
Арендуемые помещения по адресу ул. Ленинская, 11
Многоэтажный жилой дом по адресу ул. Матросова - ул. Пустошного МО "Город Архангельск"</t>
  </si>
  <si>
    <t>куб. м/час</t>
  </si>
  <si>
    <t>1.4.2</t>
  </si>
  <si>
    <t>Реконструкция ВНС 2 подъема п. Зеленый Бор с заменой насосной группы</t>
  </si>
  <si>
    <t>Три 80-квартирных жилых дома по адресу 2-я линия п. Зеленый Бор
Общежитие и спортивный зал по адресу ул. Вторая линия
База ЛЭС по адресу Промузел "Зеленоборский" МО "Город Архангельск"</t>
  </si>
  <si>
    <t>1.4.3</t>
  </si>
  <si>
    <t>Реконструкция ВНС 3 подъема п. Турдеево с заменой насосной группы</t>
  </si>
  <si>
    <t>Жилые дома по адресу ул. Левобережная, 16, 17 МО "Город Архангельск"</t>
  </si>
  <si>
    <t>1.4.4</t>
  </si>
  <si>
    <t>Реконструкция ВНС 2 подъема ВОС п. Кирпичный с заменой насосной группы</t>
  </si>
  <si>
    <t>Реконструкция здания под приют для животных по адресу ул. Кирпичный завод, 1, к.1, стр.5 МО "Город Архангельск"</t>
  </si>
  <si>
    <t>1.4.5</t>
  </si>
  <si>
    <t>Реконструкция ВНС 2 подъема ВОС п. 23 л/з  с заменой насосной группы</t>
  </si>
  <si>
    <t>Новое здание школы  № 57 по адресу ул. Емецкая, 23 МО "Город Архангельск"</t>
  </si>
  <si>
    <t>1.4.6</t>
  </si>
  <si>
    <t>Реконструкция ВНС 2 подъема ВОС п. МЛП  с заменой насосной группы</t>
  </si>
  <si>
    <t>здание детского сада  № 90 по адресу ул. Юнг ВМФ, 34 к.1 МО "Город Архангельск"</t>
  </si>
  <si>
    <t>1.4.7</t>
  </si>
  <si>
    <t>Реконструкция ВНС 2 подъема ВОС п. Зеленец с заменой насосной группы</t>
  </si>
  <si>
    <t>Частный жилой дом по адресу ул. Зеленец, 18 МО "Город Архангельск"
Производственный участок "Зеленец" по адресу ул. Зеленец, 9</t>
  </si>
  <si>
    <t>Всего по группе 1.</t>
  </si>
  <si>
    <t>о. Бревенник МО "Город Архангельск"</t>
  </si>
  <si>
    <t>Инвест. составляющая</t>
  </si>
  <si>
    <t>Добавлено</t>
  </si>
  <si>
    <r>
      <t xml:space="preserve">есть расчет на проектирование сумма :2746,61 тыс.руб, смета на строительство водоп-а 23 001,4 тыс.руб. ИТОГО 25 747,01 тыс.руб., есть сводный сметный расчет </t>
    </r>
    <r>
      <rPr>
        <sz val="14"/>
        <color indexed="10"/>
        <rFont val="Times New Roman"/>
        <family val="1"/>
      </rPr>
      <t xml:space="preserve">сумма сходится </t>
    </r>
    <r>
      <rPr>
        <sz val="14"/>
        <color indexed="36"/>
        <rFont val="Times New Roman"/>
        <family val="1"/>
      </rPr>
      <t>превышает НЦС</t>
    </r>
  </si>
  <si>
    <t>Амортизация</t>
  </si>
  <si>
    <t>о. Кего МО "Город Архангельск"</t>
  </si>
  <si>
    <t>Местный бюджет</t>
  </si>
  <si>
    <t>Изменен источник финансирования на инвест. составляющую и амортизацию, изменены годы реализации</t>
  </si>
  <si>
    <r>
      <t xml:space="preserve">есть расчет по НЦС, </t>
    </r>
    <r>
      <rPr>
        <sz val="14"/>
        <color indexed="10"/>
        <rFont val="Times New Roman"/>
        <family val="1"/>
      </rPr>
      <t>сумма сходится</t>
    </r>
  </si>
  <si>
    <t>о. Бревенник, п. Лесная речка МО "Город Архангельск"</t>
  </si>
  <si>
    <t>Колличество</t>
  </si>
  <si>
    <r>
      <t xml:space="preserve">смета на монтаж ВНС Лесная речка 2 318,08 тыс .руб+ смета монтаж Бревенник 1 930,84 тыс.руб+смета монтаж бревенник 1 461,04 Итого 5 709,96 тыс.руб. </t>
    </r>
    <r>
      <rPr>
        <sz val="14"/>
        <color indexed="10"/>
        <rFont val="Times New Roman"/>
        <family val="1"/>
      </rPr>
      <t>сумма сходится</t>
    </r>
  </si>
  <si>
    <t>Всего по группе 2.</t>
  </si>
  <si>
    <t>3.2.1</t>
  </si>
  <si>
    <t>шт</t>
  </si>
  <si>
    <r>
      <t xml:space="preserve">есть смета, </t>
    </r>
    <r>
      <rPr>
        <sz val="14"/>
        <color indexed="10"/>
        <rFont val="Times New Roman"/>
        <family val="1"/>
      </rPr>
      <t>сумма сходится</t>
    </r>
  </si>
  <si>
    <t>Обеспечение точного учёта поднимаемой из источника, передаваемой потребителям и промывной воды. Сокращение потерь. Унификация данных, снижение необходимых трудозатрат для сбора данных</t>
  </si>
  <si>
    <t>Изменены годы реализации</t>
  </si>
  <si>
    <r>
      <t xml:space="preserve">есть 4 сметы, </t>
    </r>
    <r>
      <rPr>
        <sz val="14"/>
        <color indexed="10"/>
        <rFont val="Times New Roman"/>
        <family val="1"/>
      </rPr>
      <t>сумма сходится</t>
    </r>
    <r>
      <rPr>
        <sz val="14"/>
        <rFont val="Times New Roman"/>
        <family val="1"/>
      </rPr>
      <t>, в одной смете вместо о.Бревенник написан о.Хабарка</t>
    </r>
  </si>
  <si>
    <t>было 17 объектов</t>
  </si>
  <si>
    <t>в связи с закрытием Вос пос. Кирпичный, количество уменьшилось</t>
  </si>
  <si>
    <t>3.2.3</t>
  </si>
  <si>
    <t>Обеспечение земельных участков (строительство) сетями водоснабжения для строительства многоквартирных домов по ул. Цигломенской (Реконструкция ВОС пос.Цигломень (увеличение производительности ВОС без учета реализации мероприятий по переводу промывных вод в канализацию) - первый этап)</t>
  </si>
  <si>
    <t>Обеспечение возможности предоставления услуги водоснабжения надлежащего качества (с необходимым давлением, в требуемом объеме)</t>
  </si>
  <si>
    <t>МО "Город Архангельск"</t>
  </si>
  <si>
    <t>2015</t>
  </si>
  <si>
    <t>3.2.4</t>
  </si>
  <si>
    <t>Реконструкция ВОС пос.Цигломень (увеличение производительности ВОС без учета реализации мероприятий по переводу промывных вод в канализацию) - второй и третий этапы</t>
  </si>
  <si>
    <t>пос. Цигломень МО "Город Архангельск"</t>
  </si>
  <si>
    <t>2016</t>
  </si>
  <si>
    <t>3.2.5</t>
  </si>
  <si>
    <t>Реконструкция ВОС пос. 29-го лесозавода</t>
  </si>
  <si>
    <t>пос. 29-ого лесозавода МО "Город Архангельск"</t>
  </si>
  <si>
    <t>Всего по группе 3.</t>
  </si>
  <si>
    <t>Создание автотранспортного парка</t>
  </si>
  <si>
    <t xml:space="preserve">Наличие собственного автопарка </t>
  </si>
  <si>
    <t>Объекты МУП "Водоочистка" МО "Город Архангельск"</t>
  </si>
  <si>
    <t>Ед. техники</t>
  </si>
  <si>
    <t>Реализация мероприятий Программы энергосбережения МУП "Водоочистка" на 2018-2019 г.г. в части объектов системы водоснабжения</t>
  </si>
  <si>
    <t>Снижение объемов потребления энергетических ресурсов</t>
  </si>
  <si>
    <t>Реконструкция ВОС пос.  Кирпичный, Цигломень (перевод промывных вод в канализацию)</t>
  </si>
  <si>
    <t>Снижение платежей предприятия за сброс строчных вод. Снижение негативного воздействия на окружающую среду.</t>
  </si>
  <si>
    <t>пос. Кирпичный МО "Город Архангельск"</t>
  </si>
  <si>
    <t>Реконструкция ВОС пос. Маймаксанский лесной порт (прекращение сброса промывных неочищенных вод).</t>
  </si>
  <si>
    <t>пос. Маймаксанский лесной порт МО "Город Архангельск"</t>
  </si>
  <si>
    <t>Реконструкция ВОС пос. Зеленец  (в т.ч. прекращение сброса промывных неочищенных вод)</t>
  </si>
  <si>
    <t>пос. зеленец  МО "Город Архангельск"</t>
  </si>
  <si>
    <t>4.6</t>
  </si>
  <si>
    <t>Реконструкция ВОС пос.23 лесозавода (прекращение сброса промывных неочищенных вод)</t>
  </si>
  <si>
    <t xml:space="preserve"> пос.23 лесозавода  МО "Город Архангельск"</t>
  </si>
  <si>
    <t>4.7</t>
  </si>
  <si>
    <t>Гидравлический расчет системы холодного водоснабжения</t>
  </si>
  <si>
    <t>Повышение качества предоставления услуг</t>
  </si>
  <si>
    <t>Всего по группе 4.</t>
  </si>
  <si>
    <t>Всего по группе 5.</t>
  </si>
  <si>
    <t>МЕРОПРИЯТИЯ В СФЕРЕ ВОДООТВЕДЕНИЯ</t>
  </si>
  <si>
    <t>Обеспечение земельных участков (строительство) сетями водоотведения для строительства многоквартирных домов по ул. Цигломенской (в том числе: проектирование и строительство сетей водоотведения)</t>
  </si>
  <si>
    <t>Увеличение пропускной способности канализационной сети с целью обеспечения возможности присоединения новых абонентов</t>
  </si>
  <si>
    <t xml:space="preserve">МО «Город Архангельск» </t>
  </si>
  <si>
    <t>региональный бюджет</t>
  </si>
  <si>
    <t>Реконструкция участка канализационной сети от колодца К-22 до КНС-3 (ул. Кегостровская 51 стр.2) с увеличением диаметра до 200 мм.</t>
  </si>
  <si>
    <t>Реконструкция существующего здания по адресу п. Кегостров, 66 МО "Город Архангельск"</t>
  </si>
  <si>
    <t>Реконструкция участка канализационной сети от колодца К-5 до КОС пос. МЛП о. Бревенник с увеличением диаметра до 200 мм (116 м)</t>
  </si>
  <si>
    <t xml:space="preserve">МО «Город Архангельск»  пос. МЛП о. Бревенник </t>
  </si>
  <si>
    <t>Реконструкция КОС о. Хабарка (завершение реконструкции и пусконаладочные работы)</t>
  </si>
  <si>
    <t>Увеличение производительности очистных сооружений с целью обеспечение возможности подключения к системе водоотведения новых абонентов</t>
  </si>
  <si>
    <t>Реконструкция КНС п. Зеленец с заменой насосного оборудования</t>
  </si>
  <si>
    <t>Частный жилой дом по адресу ул. Зеленец, 18
Производственный участок "Зеленец" по адресу ул. Зеленец, 9 МО "Город Архангельск"</t>
  </si>
  <si>
    <t>Реконструкция КНС в поселке Турдеево</t>
  </si>
  <si>
    <t>Строительство фактически отсутствующих очистных сооружений; обеспечение возможности подключения к системе водоотведения новых абонентов</t>
  </si>
  <si>
    <t>куб м/час</t>
  </si>
  <si>
    <t>Реконструкция КНС на территории КОС п. Зеленый Бор</t>
  </si>
  <si>
    <t>Протяженность
Диаметр</t>
  </si>
  <si>
    <t>пог.м
мм</t>
  </si>
  <si>
    <t>0
0</t>
  </si>
  <si>
    <t>8960
150</t>
  </si>
  <si>
    <r>
      <t xml:space="preserve">есть сводный сметный расчет, </t>
    </r>
    <r>
      <rPr>
        <sz val="14"/>
        <color indexed="10"/>
        <rFont val="Times New Roman"/>
        <family val="1"/>
      </rPr>
      <t>сумма сходится, нет сметы на строительство сетей канализации</t>
    </r>
  </si>
  <si>
    <t>2.1.2</t>
  </si>
  <si>
    <t>Проектирование и строительство КОС пос. 29-ого лесозавода</t>
  </si>
  <si>
    <t>Увеличение пропускной способности трубопроводов, возможность подключения новых потребителей, снижение платы за негативное воздействие на окружающую среду</t>
  </si>
  <si>
    <t>2.2. Строительство иных объектов централизованных системводоотведения, за исключением сетей водоотведения</t>
  </si>
  <si>
    <t>Проектирование КОС пос. МЛП о. Бревенник
(первый этап строительства КОС МЛП о. Бревенник)</t>
  </si>
  <si>
    <t>Изменен источник финансирования на амортизацию, мероприятие включает только проектирование КОС</t>
  </si>
  <si>
    <r>
      <t xml:space="preserve">есть три сметы, </t>
    </r>
    <r>
      <rPr>
        <sz val="14"/>
        <color indexed="10"/>
        <rFont val="Times New Roman"/>
        <family val="1"/>
      </rPr>
      <t>сумма сходится</t>
    </r>
  </si>
  <si>
    <t>3.2.2</t>
  </si>
  <si>
    <t>Изменен источник финансирования на амортизацию и годы реализации</t>
  </si>
  <si>
    <t>нет смет</t>
  </si>
  <si>
    <t>Изолирование системы самотечной канализации от поступления поверхностного стока и грунтовых вод, снижение экологического ущерба, снижение объёмов перекачиваемых стоков, улучшение качества очистки стоков, снижение капитальных затрат на строительство КОС, экономия электроэнергии.</t>
  </si>
  <si>
    <t>п. Зеленец, о. Бревенник, п. Цигломень МО "Город Архангельск"</t>
  </si>
  <si>
    <t xml:space="preserve">Колличество пластиковых колодцев </t>
  </si>
  <si>
    <t>Реконструкция КОС п. Лесная Речка</t>
  </si>
  <si>
    <t>Доведение качества сбрасываемых в водный источник сточных вод до нормативного. Обеспечение возможности предоставления услуг по водоотведению надлежащего качества.</t>
  </si>
  <si>
    <t>п. Лесная речка МО "Город Архангельск"</t>
  </si>
  <si>
    <t>Проектирование и строительство КОС  пос. Турдеево</t>
  </si>
  <si>
    <t>пос. Турдеево МО "Город Архангельск"</t>
  </si>
  <si>
    <t>3.2.6</t>
  </si>
  <si>
    <t>Реконструкция КОС о. Кего</t>
  </si>
  <si>
    <t>Соответствие нормативам качества сбрасываемых сточных вод</t>
  </si>
  <si>
    <t>да</t>
  </si>
  <si>
    <t>3.2.7</t>
  </si>
  <si>
    <t>Реконструкция КОС пос. Цигломень</t>
  </si>
  <si>
    <t>п. Цигломень МО "Город Архангельск"</t>
  </si>
  <si>
    <t>Оснащение приборами учета объема сточных вод объектов МУП "Водоочистка"</t>
  </si>
  <si>
    <t xml:space="preserve">Обеспечение возможности контроля и учета объема сбрасываемых сточных вод; повышение качества очистки сточных вод. </t>
  </si>
  <si>
    <t>Реализация мероприятий Программы энергосбережения МУП "Водоочистка" на 2015-2017 г.г. в части объектов системы водоотведения</t>
  </si>
  <si>
    <t>Снижение потребления электрической энергии</t>
  </si>
  <si>
    <t>Создание автотранспортного парка предприятия</t>
  </si>
  <si>
    <t>Создание автотранспортного парка предприятия в целях обеспечения возможности ведения основной деятельности;</t>
  </si>
  <si>
    <t>Наличие собственного автопарка</t>
  </si>
  <si>
    <t>ед. техники</t>
  </si>
  <si>
    <t>Предотвращение возникновения аварийных ситуаций, снижение риска чрезвычайных ситуаций</t>
  </si>
  <si>
    <t>2018-2020</t>
  </si>
  <si>
    <t>Приложение № 1</t>
  </si>
  <si>
    <t>к техническому заданию на корректировку инвестиционной программы
муниципального унитарного предприятия "Водоочистка" муниципального образования "Город Архангельск" "Развитие системы водоснабжения и водоотведения города Архангельска на 2015-
2019 годы" в части мероприятий на 2018-2020 годы</t>
  </si>
  <si>
    <t>Приложение № 2</t>
  </si>
  <si>
    <t>к техническому заданию на корректировку инвестиционной программы
муниципального унитарного предприятия "Водоочистка" муниципального образования "Город Архангельск" "Развитие системы водоснабжения и водоотведения города Архангельска на 2015- 2019 годы" 
в части мероприятий на 2018-2020 годы</t>
  </si>
  <si>
    <t xml:space="preserve"> Перечень 
мероприятий по защите централизованных систем водоснабжения и (или)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корректировки инвестиционной программы 
</t>
  </si>
  <si>
    <r>
      <rPr>
        <sz val="10"/>
        <rFont val="Times New Roman"/>
        <family val="1"/>
      </rPr>
      <t>к техническому заданию на корректировку инвестиционной программы муниципального унитарного предприятия "Водоочистка" муниципального образования "Город Архангельск" "Развитие системы водоснабжения и водоотведения города Архангельска на 2015- 2019 годы" 
в части мероприятий на 2018-2020 годы</t>
    </r>
    <r>
      <rPr>
        <sz val="12"/>
        <rFont val="Times New Roman"/>
        <family val="1"/>
      </rPr>
      <t xml:space="preserve">
</t>
    </r>
  </si>
  <si>
    <t>№ 
п/п</t>
  </si>
  <si>
    <t xml:space="preserve">Водозаборные колонки МО "Город Архангельск" </t>
  </si>
  <si>
    <t xml:space="preserve">пос. Зеленец, пос. Зелёный Бор, пос. Лесная речка, о. Хабарка МО "Город Архангельск" </t>
  </si>
  <si>
    <t>".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</si>
</sst>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#,##0.0"/>
    <numFmt numFmtId="174" formatCode="0.0"/>
    <numFmt numFmtId="175" formatCode="#,##0.000"/>
    <numFmt numFmtId="176" formatCode="0.0%"/>
    <numFmt numFmtId="177" formatCode="_-* #,##0\ &quot;руб&quot;_-;\-* #,##0\ &quot;руб&quot;_-;_-* &quot;-&quot;\ &quot;руб&quot;_-;_-@_-"/>
    <numFmt numFmtId="178" formatCode="&quot;$&quot;#,##0_);[Red]\(&quot;$&quot;#,##0\)"/>
    <numFmt numFmtId="179" formatCode="_-* #,##0.00[$€-1]_-;\-* #,##0.00[$€-1]_-;_-* &quot;-&quot;??[$€-1]_-"/>
    <numFmt numFmtId="180" formatCode="_ * #,##0_ ;_ * \-#,##0_ ;_ * &quot;-&quot;_ ;_ @_ "/>
    <numFmt numFmtId="181" formatCode="_ * #,##0.00_ ;_ * \-#,##0.00_ ;_ * &quot;-&quot;??_ ;_ @_ "/>
    <numFmt numFmtId="182" formatCode="&quot;$&quot;#,##0"/>
    <numFmt numFmtId="183" formatCode="General_)"/>
    <numFmt numFmtId="184" formatCode="0_)"/>
    <numFmt numFmtId="185" formatCode="_-* #,##0.00_р_._-;\-* #,##0.00_р_._-;_-* \-??_р_._-;_-@_-"/>
    <numFmt numFmtId="186" formatCode="#,##0.00_р_."/>
    <numFmt numFmtId="187" formatCode="0.000"/>
    <numFmt numFmtId="188" formatCode="0.0%_);\(0.0%\)"/>
    <numFmt numFmtId="189" formatCode="#,##0;\(#,##0\)"/>
    <numFmt numFmtId="190" formatCode="_-* #,##0.00\ _$_-;\-* #,##0.00\ _$_-;_-* &quot;-&quot;??\ _$_-;_-@_-"/>
    <numFmt numFmtId="191" formatCode="#.##0\.00"/>
    <numFmt numFmtId="192" formatCode="#\.00"/>
    <numFmt numFmtId="193" formatCode="\$#\.00"/>
    <numFmt numFmtId="194" formatCode="dd\-mmm\-yy"/>
    <numFmt numFmtId="195" formatCode="#\.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$#,##0\ ;\(\$#,##0\)"/>
    <numFmt numFmtId="199" formatCode="#,##0.000[$р.-419];\-#,##0.000[$р.-419]"/>
    <numFmt numFmtId="200" formatCode="_-* #,##0.0\ _$_-;\-* #,##0.0\ _$_-;_-* &quot;-&quot;??\ _$_-;_-@_-"/>
    <numFmt numFmtId="201" formatCode="#,##0.0_);\(#,##0.0\)"/>
    <numFmt numFmtId="202" formatCode="#,##0_ ;[Red]\-#,##0\ "/>
    <numFmt numFmtId="203" formatCode="#,##0_);[Blue]\(#,##0\)"/>
    <numFmt numFmtId="204" formatCode="_-* #,##0_-;\-* #,##0_-;_-* &quot;-&quot;_-;_-@_-"/>
    <numFmt numFmtId="205" formatCode="_-* #,##0.00_-;\-* #,##0.00_-;_-* &quot;-&quot;??_-;_-@_-"/>
    <numFmt numFmtId="206" formatCode="#,##0__\ \ \ \ 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#,##0.00&quot;т.р.&quot;;\-#,##0.00&quot;т.р.&quot;"/>
    <numFmt numFmtId="210" formatCode="#,##0.0;[Red]#,##0.0"/>
    <numFmt numFmtId="211" formatCode="_-* #,##0_đ_._-;\-* #,##0_đ_._-;_-* &quot;-&quot;_đ_._-;_-@_-"/>
    <numFmt numFmtId="212" formatCode="_-* #,##0.00_đ_._-;\-* #,##0.00_đ_._-;_-* &quot;-&quot;??_đ_._-;_-@_-"/>
    <numFmt numFmtId="213" formatCode="\(#,##0.0\)"/>
    <numFmt numFmtId="214" formatCode="#,##0\ &quot;?.&quot;;\-#,##0\ &quot;?.&quot;"/>
    <numFmt numFmtId="215" formatCode="#,##0______;;&quot;------------      &quot;"/>
    <numFmt numFmtId="216" formatCode="#,##0.000_ ;\-#,##0.000\ "/>
    <numFmt numFmtId="217" formatCode="#,##0.00_ ;[Red]\-#,##0.00\ "/>
    <numFmt numFmtId="218" formatCode="_-* #,##0\ _р_._-;\-* #,##0\ _р_._-;_-* &quot;-&quot;\ _р_._-;_-@_-"/>
    <numFmt numFmtId="219" formatCode="_-* #,##0.00\ _р_._-;\-* #,##0.00\ _р_._-;_-* &quot;-&quot;??\ _р_._-;_-@_-"/>
    <numFmt numFmtId="220" formatCode="_-* #,##0\ _$_-;\-* #,##0\ _$_-;_-* &quot;-&quot;\ _$_-;_-@_-"/>
    <numFmt numFmtId="221" formatCode="#,##0.00_ ;\-#,##0.00\ "/>
    <numFmt numFmtId="222" formatCode="%#\.00"/>
    <numFmt numFmtId="223" formatCode="_([$€]* #,##0.00_);_([$€]* \(#,##0.00\);_([$€]* &quot;-&quot;??_);_(@_)"/>
    <numFmt numFmtId="224" formatCode="[$-FC19]d\ mmmm\ yyyy\ &quot;г.&quot;"/>
  </numFmts>
  <fonts count="14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NTHarmonica"/>
      <family val="0"/>
    </font>
    <font>
      <sz val="12"/>
      <name val="Tms Rmn"/>
      <family val="0"/>
    </font>
    <font>
      <sz val="11"/>
      <name val="Times New Roman Cyr"/>
      <family val="0"/>
    </font>
    <font>
      <b/>
      <sz val="10"/>
      <name val="SvobodaFWF"/>
      <family val="0"/>
    </font>
    <font>
      <b/>
      <sz val="12"/>
      <name val="NTHelvetica/Cyrillic"/>
      <family val="0"/>
    </font>
    <font>
      <b/>
      <sz val="18"/>
      <name val="Times New Roman"/>
      <family val="1"/>
    </font>
    <font>
      <sz val="8"/>
      <name val="Helv"/>
      <family val="0"/>
    </font>
    <font>
      <sz val="10"/>
      <name val="NTHelvetica/Cyrillic"/>
      <family val="0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11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 CYR"/>
      <family val="0"/>
    </font>
    <font>
      <sz val="10"/>
      <name val="Courier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2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b/>
      <i/>
      <sz val="10"/>
      <color indexed="10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name val="Times New Roman Cyr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62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8" tint="-0.24997000396251678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3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6" fontId="61" fillId="0" borderId="0">
      <alignment vertical="top"/>
      <protection/>
    </xf>
    <xf numFmtId="176" fontId="62" fillId="0" borderId="0">
      <alignment vertical="top"/>
      <protection/>
    </xf>
    <xf numFmtId="188" fontId="62" fillId="2" borderId="0">
      <alignment vertical="top"/>
      <protection/>
    </xf>
    <xf numFmtId="176" fontId="62" fillId="3" borderId="0">
      <alignment vertical="top"/>
      <protection/>
    </xf>
    <xf numFmtId="0" fontId="30" fillId="0" borderId="0">
      <alignment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9" fontId="15" fillId="4" borderId="1">
      <alignment wrapText="1"/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90" fontId="0" fillId="0" borderId="0" applyFont="0" applyFill="0" applyBorder="0" applyAlignment="0" applyProtection="0"/>
    <xf numFmtId="191" fontId="65" fillId="0" borderId="0">
      <alignment/>
      <protection locked="0"/>
    </xf>
    <xf numFmtId="192" fontId="65" fillId="0" borderId="0">
      <alignment/>
      <protection locked="0"/>
    </xf>
    <xf numFmtId="191" fontId="65" fillId="0" borderId="0">
      <alignment/>
      <protection locked="0"/>
    </xf>
    <xf numFmtId="192" fontId="65" fillId="0" borderId="0">
      <alignment/>
      <protection locked="0"/>
    </xf>
    <xf numFmtId="193" fontId="65" fillId="0" borderId="0">
      <alignment/>
      <protection locked="0"/>
    </xf>
    <xf numFmtId="194" fontId="65" fillId="0" borderId="0">
      <alignment/>
      <protection locked="0"/>
    </xf>
    <xf numFmtId="195" fontId="65" fillId="0" borderId="2">
      <alignment/>
      <protection locked="0"/>
    </xf>
    <xf numFmtId="195" fontId="66" fillId="0" borderId="0">
      <alignment/>
      <protection locked="0"/>
    </xf>
    <xf numFmtId="195" fontId="66" fillId="0" borderId="0">
      <alignment/>
      <protection locked="0"/>
    </xf>
    <xf numFmtId="195" fontId="65" fillId="0" borderId="2">
      <alignment/>
      <protection locked="0"/>
    </xf>
    <xf numFmtId="0" fontId="0" fillId="0" borderId="0">
      <alignment/>
      <protection/>
    </xf>
    <xf numFmtId="177" fontId="0" fillId="0" borderId="0">
      <alignment horizontal="center"/>
      <protection/>
    </xf>
    <xf numFmtId="177" fontId="0" fillId="0" borderId="0">
      <alignment horizontal="center"/>
      <protection/>
    </xf>
    <xf numFmtId="177" fontId="0" fillId="0" borderId="0">
      <alignment horizontal="center"/>
      <protection/>
    </xf>
    <xf numFmtId="177" fontId="0" fillId="0" borderId="0">
      <alignment horizontal="center"/>
      <protection/>
    </xf>
    <xf numFmtId="0" fontId="32" fillId="5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141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41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141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141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41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41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141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1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1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141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141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41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142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142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42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142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42" fillId="3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42" fillId="3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3">
      <alignment/>
      <protection locked="0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6" fillId="7" borderId="0" applyNumberFormat="0" applyBorder="0" applyAlignment="0" applyProtection="0"/>
    <xf numFmtId="10" fontId="68" fillId="0" borderId="0" applyNumberFormat="0" applyFill="0" applyBorder="0" applyAlignment="0">
      <protection/>
    </xf>
    <xf numFmtId="0" fontId="1" fillId="0" borderId="0">
      <alignment/>
      <protection/>
    </xf>
    <xf numFmtId="0" fontId="6" fillId="2" borderId="4" applyNumberFormat="0" applyAlignment="0" applyProtection="0"/>
    <xf numFmtId="0" fontId="12" fillId="41" borderId="5" applyNumberFormat="0" applyAlignment="0" applyProtection="0"/>
    <xf numFmtId="0" fontId="69" fillId="0" borderId="6">
      <alignment horizontal="left" vertical="center"/>
      <protection/>
    </xf>
    <xf numFmtId="169" fontId="1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1" fontId="15" fillId="0" borderId="0" applyFont="0" applyFill="0" applyBorder="0" applyAlignment="0" applyProtection="0"/>
    <xf numFmtId="3" fontId="71" fillId="0" borderId="0" applyFont="0" applyFill="0" applyBorder="0" applyAlignment="0" applyProtection="0"/>
    <xf numFmtId="183" fontId="47" fillId="9" borderId="3">
      <alignment/>
      <protection/>
    </xf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0" fontId="15" fillId="0" borderId="0" applyFont="0" applyFill="0" applyBorder="0" applyAlignment="0" applyProtection="0"/>
    <xf numFmtId="198" fontId="71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0" fontId="15" fillId="0" borderId="0">
      <alignment/>
      <protection/>
    </xf>
    <xf numFmtId="14" fontId="33" fillId="0" borderId="0" applyFont="0" applyBorder="0">
      <alignment vertical="top"/>
      <protection/>
    </xf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4" fontId="72" fillId="0" borderId="0">
      <alignment vertical="top"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0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38" fontId="73" fillId="0" borderId="0">
      <alignment vertical="top"/>
      <protection/>
    </xf>
    <xf numFmtId="38" fontId="73" fillId="0" borderId="0">
      <alignment vertical="top"/>
      <protection/>
    </xf>
    <xf numFmtId="38" fontId="73" fillId="0" borderId="0">
      <alignment vertical="top"/>
      <protection/>
    </xf>
    <xf numFmtId="179" fontId="3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72" fillId="0" borderId="0" applyFont="0" applyFill="0" applyBorder="0" applyAlignment="0" applyProtection="0"/>
    <xf numFmtId="37" fontId="15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174" fontId="74" fillId="0" borderId="0" applyFill="0" applyBorder="0" applyAlignment="0" applyProtection="0"/>
    <xf numFmtId="174" fontId="61" fillId="0" borderId="0" applyFill="0" applyBorder="0" applyAlignment="0" applyProtection="0"/>
    <xf numFmtId="174" fontId="75" fillId="0" borderId="0" applyFill="0" applyBorder="0" applyAlignment="0" applyProtection="0"/>
    <xf numFmtId="174" fontId="76" fillId="0" borderId="0" applyFill="0" applyBorder="0" applyAlignment="0" applyProtection="0"/>
    <xf numFmtId="174" fontId="77" fillId="0" borderId="0" applyFill="0" applyBorder="0" applyAlignment="0" applyProtection="0"/>
    <xf numFmtId="174" fontId="78" fillId="0" borderId="0" applyFill="0" applyBorder="0" applyAlignment="0" applyProtection="0"/>
    <xf numFmtId="174" fontId="79" fillId="0" borderId="0" applyFill="0" applyBorder="0" applyAlignment="0" applyProtection="0"/>
    <xf numFmtId="2" fontId="71" fillId="0" borderId="0" applyFont="0" applyFill="0" applyBorder="0" applyAlignment="0" applyProtection="0"/>
    <xf numFmtId="0" fontId="53" fillId="0" borderId="0">
      <alignment vertical="center"/>
      <protection/>
    </xf>
    <xf numFmtId="0" fontId="80" fillId="0" borderId="0" applyNumberFormat="0" applyFill="0" applyBorder="0" applyAlignment="0" applyProtection="0"/>
    <xf numFmtId="0" fontId="81" fillId="0" borderId="0" applyFill="0" applyBorder="0" applyProtection="0">
      <alignment horizontal="left"/>
    </xf>
    <xf numFmtId="0" fontId="20" fillId="3" borderId="0" applyNumberFormat="0" applyBorder="0" applyAlignment="0" applyProtection="0"/>
    <xf numFmtId="176" fontId="15" fillId="3" borderId="6" applyNumberFormat="0" applyFont="0" applyBorder="0" applyAlignment="0" applyProtection="0"/>
    <xf numFmtId="0" fontId="70" fillId="0" borderId="0" applyFont="0" applyFill="0" applyBorder="0" applyAlignment="0" applyProtection="0"/>
    <xf numFmtId="201" fontId="82" fillId="3" borderId="0" applyNumberFormat="0" applyFont="0" applyAlignment="0">
      <protection/>
    </xf>
    <xf numFmtId="0" fontId="36" fillId="0" borderId="8" applyNumberFormat="0" applyBorder="0">
      <alignment horizontal="centerContinuous"/>
      <protection/>
    </xf>
    <xf numFmtId="0" fontId="83" fillId="0" borderId="0" applyProtection="0">
      <alignment horizontal="right"/>
    </xf>
    <xf numFmtId="0" fontId="37" fillId="0" borderId="0">
      <alignment horizontal="center"/>
      <protection/>
    </xf>
    <xf numFmtId="0" fontId="37" fillId="42" borderId="0">
      <alignment horizontal="center"/>
      <protection/>
    </xf>
    <xf numFmtId="0" fontId="84" fillId="0" borderId="0">
      <alignment vertical="top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2" fontId="85" fillId="43" borderId="0" applyAlignment="0">
      <protection locked="0"/>
    </xf>
    <xf numFmtId="38" fontId="86" fillId="0" borderId="0">
      <alignment vertical="top"/>
      <protection/>
    </xf>
    <xf numFmtId="38" fontId="86" fillId="0" borderId="0">
      <alignment vertical="top"/>
      <protection/>
    </xf>
    <xf numFmtId="38" fontId="86" fillId="0" borderId="0">
      <alignment vertical="top"/>
      <protection/>
    </xf>
    <xf numFmtId="0" fontId="38" fillId="44" borderId="0">
      <alignment/>
      <protection/>
    </xf>
    <xf numFmtId="0" fontId="28" fillId="45" borderId="0">
      <alignment/>
      <protection/>
    </xf>
    <xf numFmtId="0" fontId="29" fillId="0" borderId="0">
      <alignment/>
      <protection/>
    </xf>
    <xf numFmtId="0" fontId="87" fillId="0" borderId="0" applyNumberFormat="0" applyFill="0" applyBorder="0" applyAlignment="0" applyProtection="0"/>
    <xf numFmtId="0" fontId="0" fillId="0" borderId="0">
      <alignment/>
      <protection/>
    </xf>
    <xf numFmtId="183" fontId="53" fillId="0" borderId="0">
      <alignment/>
      <protection/>
    </xf>
    <xf numFmtId="0" fontId="15" fillId="0" borderId="0">
      <alignment/>
      <protection/>
    </xf>
    <xf numFmtId="0" fontId="88" fillId="0" borderId="0" applyNumberFormat="0" applyFill="0" applyBorder="0" applyAlignment="0" applyProtection="0"/>
    <xf numFmtId="202" fontId="89" fillId="0" borderId="6">
      <alignment horizontal="center" vertical="center" wrapText="1"/>
      <protection/>
    </xf>
    <xf numFmtId="0" fontId="4" fillId="10" borderId="4" applyNumberFormat="0" applyAlignment="0" applyProtection="0"/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38" fontId="62" fillId="0" borderId="0">
      <alignment vertical="top"/>
      <protection/>
    </xf>
    <xf numFmtId="38" fontId="62" fillId="2" borderId="0">
      <alignment vertical="top"/>
      <protection/>
    </xf>
    <xf numFmtId="38" fontId="62" fillId="2" borderId="0">
      <alignment vertical="top"/>
      <protection/>
    </xf>
    <xf numFmtId="38" fontId="62" fillId="2" borderId="0">
      <alignment vertical="top"/>
      <protection/>
    </xf>
    <xf numFmtId="38" fontId="62" fillId="0" borderId="0">
      <alignment vertical="top"/>
      <protection/>
    </xf>
    <xf numFmtId="203" fontId="62" fillId="3" borderId="0">
      <alignment vertical="top"/>
      <protection/>
    </xf>
    <xf numFmtId="38" fontId="62" fillId="0" borderId="0">
      <alignment vertical="top"/>
      <protection/>
    </xf>
    <xf numFmtId="0" fontId="18" fillId="0" borderId="12" applyNumberFormat="0" applyFill="0" applyAlignment="0" applyProtection="0"/>
    <xf numFmtId="204" fontId="91" fillId="0" borderId="0" applyFont="0" applyFill="0" applyBorder="0" applyAlignment="0" applyProtection="0"/>
    <xf numFmtId="205" fontId="91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206" fontId="92" fillId="0" borderId="6">
      <alignment horizontal="right"/>
      <protection locked="0"/>
    </xf>
    <xf numFmtId="207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207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0" fontId="70" fillId="0" borderId="0" applyFont="0" applyFill="0" applyBorder="0" applyAlignment="0" applyProtection="0"/>
    <xf numFmtId="3" fontId="0" fillId="0" borderId="13" applyFont="0" applyBorder="0">
      <alignment horizontal="center" vertical="center"/>
      <protection/>
    </xf>
    <xf numFmtId="3" fontId="0" fillId="0" borderId="13" applyFont="0" applyBorder="0">
      <alignment horizontal="center" vertical="center"/>
      <protection/>
    </xf>
    <xf numFmtId="3" fontId="0" fillId="0" borderId="13" applyFont="0" applyBorder="0">
      <alignment horizontal="center" vertical="center"/>
      <protection/>
    </xf>
    <xf numFmtId="3" fontId="0" fillId="0" borderId="13" applyFont="0" applyBorder="0">
      <alignment horizontal="center" vertical="center"/>
      <protection/>
    </xf>
    <xf numFmtId="0" fontId="14" fillId="4" borderId="0" applyNumberFormat="0" applyBorder="0" applyAlignment="0" applyProtection="0"/>
    <xf numFmtId="0" fontId="32" fillId="0" borderId="14">
      <alignment/>
      <protection/>
    </xf>
    <xf numFmtId="0" fontId="49" fillId="0" borderId="0" applyNumberFormat="0" applyFill="0" applyBorder="0" applyAlignment="0" applyProtection="0"/>
    <xf numFmtId="209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3" fillId="0" borderId="0">
      <alignment horizontal="right"/>
      <protection/>
    </xf>
    <xf numFmtId="0" fontId="15" fillId="0" borderId="0">
      <alignment/>
      <protection/>
    </xf>
    <xf numFmtId="0" fontId="39" fillId="0" borderId="0">
      <alignment/>
      <protection/>
    </xf>
    <xf numFmtId="0" fontId="70" fillId="0" borderId="0" applyFill="0" applyBorder="0" applyProtection="0">
      <alignment vertical="center"/>
    </xf>
    <xf numFmtId="0" fontId="94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48" fillId="46" borderId="15" applyNumberFormat="0" applyFont="0" applyAlignment="0" applyProtection="0"/>
    <xf numFmtId="210" fontId="0" fillId="0" borderId="0" applyFont="0" applyAlignment="0">
      <protection/>
    </xf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5" fillId="0" borderId="0">
      <alignment/>
      <protection/>
    </xf>
    <xf numFmtId="213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5" fillId="2" borderId="16" applyNumberFormat="0" applyAlignment="0" applyProtection="0"/>
    <xf numFmtId="1" fontId="95" fillId="0" borderId="0" applyProtection="0">
      <alignment horizontal="right" vertical="center"/>
    </xf>
    <xf numFmtId="49" fontId="96" fillId="0" borderId="17" applyFill="0" applyProtection="0">
      <alignment vertical="center"/>
    </xf>
    <xf numFmtId="9" fontId="15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37" fontId="97" fillId="4" borderId="18">
      <alignment/>
      <protection/>
    </xf>
    <xf numFmtId="37" fontId="97" fillId="4" borderId="18">
      <alignment/>
      <protection/>
    </xf>
    <xf numFmtId="0" fontId="39" fillId="0" borderId="0" applyNumberFormat="0">
      <alignment horizontal="left"/>
      <protection/>
    </xf>
    <xf numFmtId="215" fontId="98" fillId="0" borderId="19" applyBorder="0">
      <alignment horizontal="right"/>
      <protection locked="0"/>
    </xf>
    <xf numFmtId="49" fontId="99" fillId="0" borderId="6" applyNumberFormat="0">
      <alignment horizontal="left" vertical="center"/>
      <protection/>
    </xf>
    <xf numFmtId="0" fontId="100" fillId="0" borderId="20">
      <alignment vertical="center"/>
      <protection/>
    </xf>
    <xf numFmtId="0" fontId="100" fillId="0" borderId="20">
      <alignment vertical="center"/>
      <protection/>
    </xf>
    <xf numFmtId="4" fontId="30" fillId="4" borderId="16" applyNumberFormat="0" applyProtection="0">
      <alignment vertical="center"/>
    </xf>
    <xf numFmtId="4" fontId="101" fillId="4" borderId="16" applyNumberFormat="0" applyProtection="0">
      <alignment vertical="center"/>
    </xf>
    <xf numFmtId="4" fontId="30" fillId="4" borderId="16" applyNumberFormat="0" applyProtection="0">
      <alignment horizontal="left" vertical="center" indent="1"/>
    </xf>
    <xf numFmtId="4" fontId="30" fillId="4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4" fontId="30" fillId="7" borderId="16" applyNumberFormat="0" applyProtection="0">
      <alignment horizontal="right" vertical="center"/>
    </xf>
    <xf numFmtId="4" fontId="30" fillId="18" borderId="16" applyNumberFormat="0" applyProtection="0">
      <alignment horizontal="right" vertical="center"/>
    </xf>
    <xf numFmtId="4" fontId="30" fillId="38" borderId="16" applyNumberFormat="0" applyProtection="0">
      <alignment horizontal="right" vertical="center"/>
    </xf>
    <xf numFmtId="4" fontId="30" fillId="20" borderId="16" applyNumberFormat="0" applyProtection="0">
      <alignment horizontal="right" vertical="center"/>
    </xf>
    <xf numFmtId="4" fontId="30" fillId="30" borderId="16" applyNumberFormat="0" applyProtection="0">
      <alignment horizontal="right" vertical="center"/>
    </xf>
    <xf numFmtId="4" fontId="30" fillId="40" borderId="16" applyNumberFormat="0" applyProtection="0">
      <alignment horizontal="right" vertical="center"/>
    </xf>
    <xf numFmtId="4" fontId="30" fillId="39" borderId="16" applyNumberFormat="0" applyProtection="0">
      <alignment horizontal="right" vertical="center"/>
    </xf>
    <xf numFmtId="4" fontId="30" fillId="47" borderId="16" applyNumberFormat="0" applyProtection="0">
      <alignment horizontal="right" vertical="center"/>
    </xf>
    <xf numFmtId="4" fontId="30" fillId="19" borderId="16" applyNumberFormat="0" applyProtection="0">
      <alignment horizontal="right" vertical="center"/>
    </xf>
    <xf numFmtId="4" fontId="102" fillId="48" borderId="16" applyNumberFormat="0" applyProtection="0">
      <alignment horizontal="left" vertical="center" indent="1"/>
    </xf>
    <xf numFmtId="4" fontId="30" fillId="49" borderId="21" applyNumberFormat="0" applyProtection="0">
      <alignment horizontal="left" vertical="center" indent="1"/>
    </xf>
    <xf numFmtId="4" fontId="103" fillId="50" borderId="0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4" fontId="30" fillId="49" borderId="16" applyNumberFormat="0" applyProtection="0">
      <alignment horizontal="left" vertical="center" indent="1"/>
    </xf>
    <xf numFmtId="4" fontId="30" fillId="51" borderId="16" applyNumberFormat="0" applyProtection="0">
      <alignment horizontal="left" vertical="center" indent="1"/>
    </xf>
    <xf numFmtId="0" fontId="15" fillId="51" borderId="16" applyNumberFormat="0" applyProtection="0">
      <alignment horizontal="left" vertical="center" indent="1"/>
    </xf>
    <xf numFmtId="0" fontId="15" fillId="51" borderId="16" applyNumberFormat="0" applyProtection="0">
      <alignment horizontal="left" vertical="center" indent="1"/>
    </xf>
    <xf numFmtId="0" fontId="15" fillId="41" borderId="16" applyNumberFormat="0" applyProtection="0">
      <alignment horizontal="left" vertical="center" indent="1"/>
    </xf>
    <xf numFmtId="0" fontId="15" fillId="41" borderId="16" applyNumberFormat="0" applyProtection="0">
      <alignment horizontal="left" vertical="center" indent="1"/>
    </xf>
    <xf numFmtId="0" fontId="15" fillId="2" borderId="16" applyNumberFormat="0" applyProtection="0">
      <alignment horizontal="left" vertical="center" indent="1"/>
    </xf>
    <xf numFmtId="0" fontId="15" fillId="2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0" fontId="0" fillId="0" borderId="0">
      <alignment/>
      <protection/>
    </xf>
    <xf numFmtId="4" fontId="30" fillId="46" borderId="16" applyNumberFormat="0" applyProtection="0">
      <alignment vertical="center"/>
    </xf>
    <xf numFmtId="4" fontId="101" fillId="46" borderId="16" applyNumberFormat="0" applyProtection="0">
      <alignment vertical="center"/>
    </xf>
    <xf numFmtId="4" fontId="30" fillId="46" borderId="16" applyNumberFormat="0" applyProtection="0">
      <alignment horizontal="left" vertical="center" indent="1"/>
    </xf>
    <xf numFmtId="4" fontId="30" fillId="46" borderId="16" applyNumberFormat="0" applyProtection="0">
      <alignment horizontal="left" vertical="center" indent="1"/>
    </xf>
    <xf numFmtId="4" fontId="30" fillId="49" borderId="16" applyNumberFormat="0" applyProtection="0">
      <alignment horizontal="right" vertical="center"/>
    </xf>
    <xf numFmtId="4" fontId="101" fillId="49" borderId="16" applyNumberFormat="0" applyProtection="0">
      <alignment horizontal="right" vertical="center"/>
    </xf>
    <xf numFmtId="0" fontId="15" fillId="6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0" fontId="104" fillId="0" borderId="0">
      <alignment/>
      <protection/>
    </xf>
    <xf numFmtId="4" fontId="105" fillId="49" borderId="16" applyNumberFormat="0" applyProtection="0">
      <alignment horizontal="right" vertical="center"/>
    </xf>
    <xf numFmtId="0" fontId="72" fillId="0" borderId="0">
      <alignment horizontal="left" vertical="center" wrapText="1"/>
      <protection/>
    </xf>
    <xf numFmtId="182" fontId="40" fillId="0" borderId="6">
      <alignment horizontal="left" vertical="center"/>
      <protection locked="0"/>
    </xf>
    <xf numFmtId="0" fontId="15" fillId="0" borderId="0">
      <alignment/>
      <protection/>
    </xf>
    <xf numFmtId="0" fontId="31" fillId="0" borderId="0">
      <alignment/>
      <protection/>
    </xf>
    <xf numFmtId="2" fontId="41" fillId="37" borderId="22" applyProtection="0">
      <alignment/>
    </xf>
    <xf numFmtId="2" fontId="41" fillId="37" borderId="22" applyProtection="0">
      <alignment/>
    </xf>
    <xf numFmtId="2" fontId="42" fillId="0" borderId="0" applyFill="0" applyBorder="0" applyProtection="0">
      <alignment/>
    </xf>
    <xf numFmtId="2" fontId="43" fillId="0" borderId="0" applyFill="0" applyBorder="0" applyProtection="0">
      <alignment/>
    </xf>
    <xf numFmtId="2" fontId="43" fillId="52" borderId="22" applyProtection="0">
      <alignment/>
    </xf>
    <xf numFmtId="2" fontId="43" fillId="53" borderId="22" applyProtection="0">
      <alignment/>
    </xf>
    <xf numFmtId="2" fontId="43" fillId="54" borderId="22" applyProtection="0">
      <alignment/>
    </xf>
    <xf numFmtId="2" fontId="43" fillId="54" borderId="22" applyProtection="0">
      <alignment horizontal="center"/>
    </xf>
    <xf numFmtId="2" fontId="43" fillId="53" borderId="22" applyProtection="0">
      <alignment horizontal="center"/>
    </xf>
    <xf numFmtId="0" fontId="106" fillId="0" borderId="0" applyBorder="0" applyProtection="0">
      <alignment vertical="center"/>
    </xf>
    <xf numFmtId="0" fontId="106" fillId="0" borderId="17" applyBorder="0" applyProtection="0">
      <alignment horizontal="right" vertical="center"/>
    </xf>
    <xf numFmtId="0" fontId="107" fillId="55" borderId="0" applyBorder="0" applyProtection="0">
      <alignment horizontal="centerContinuous" vertical="center"/>
    </xf>
    <xf numFmtId="0" fontId="107" fillId="56" borderId="17" applyBorder="0" applyProtection="0">
      <alignment horizontal="centerContinuous" vertical="center"/>
    </xf>
    <xf numFmtId="0" fontId="108" fillId="0" borderId="0">
      <alignment/>
      <protection/>
    </xf>
    <xf numFmtId="38" fontId="109" fillId="57" borderId="0">
      <alignment horizontal="right" vertical="top"/>
      <protection/>
    </xf>
    <xf numFmtId="38" fontId="109" fillId="57" borderId="0">
      <alignment horizontal="right" vertical="top"/>
      <protection/>
    </xf>
    <xf numFmtId="38" fontId="109" fillId="57" borderId="0">
      <alignment horizontal="right" vertical="top"/>
      <protection/>
    </xf>
    <xf numFmtId="0" fontId="94" fillId="0" borderId="0">
      <alignment/>
      <protection/>
    </xf>
    <xf numFmtId="0" fontId="110" fillId="0" borderId="0" applyFill="0" applyBorder="0" applyProtection="0">
      <alignment horizontal="left"/>
    </xf>
    <xf numFmtId="0" fontId="81" fillId="0" borderId="23" applyFill="0" applyBorder="0" applyProtection="0">
      <alignment horizontal="left" vertical="top"/>
    </xf>
    <xf numFmtId="0" fontId="21" fillId="0" borderId="0">
      <alignment horizontal="centerContinuous"/>
      <protection/>
    </xf>
    <xf numFmtId="0" fontId="111" fillId="0" borderId="23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5" fillId="0" borderId="0">
      <alignment/>
      <protection/>
    </xf>
    <xf numFmtId="0" fontId="19" fillId="0" borderId="0" applyNumberFormat="0" applyFill="0" applyBorder="0" applyAlignment="0" applyProtection="0"/>
    <xf numFmtId="0" fontId="116" fillId="0" borderId="17" applyBorder="0" applyProtection="0">
      <alignment horizontal="right"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83" fontId="0" fillId="0" borderId="3">
      <alignment/>
      <protection locked="0"/>
    </xf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216" fontId="0" fillId="0" borderId="6">
      <alignment vertical="top" wrapText="1"/>
      <protection/>
    </xf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1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7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58" borderId="6">
      <alignment/>
      <protection/>
    </xf>
    <xf numFmtId="4" fontId="120" fillId="59" borderId="6">
      <alignment/>
      <protection/>
    </xf>
    <xf numFmtId="4" fontId="121" fillId="60" borderId="6">
      <alignment/>
      <protection/>
    </xf>
    <xf numFmtId="4" fontId="122" fillId="2" borderId="6">
      <alignment/>
      <protection/>
    </xf>
    <xf numFmtId="4" fontId="123" fillId="0" borderId="6">
      <alignment horizontal="center" wrapText="1"/>
      <protection/>
    </xf>
    <xf numFmtId="217" fontId="120" fillId="0" borderId="6">
      <alignment/>
      <protection/>
    </xf>
    <xf numFmtId="217" fontId="119" fillId="0" borderId="6">
      <alignment horizontal="center" vertical="center" wrapText="1"/>
      <protection/>
    </xf>
    <xf numFmtId="217" fontId="119" fillId="0" borderId="6">
      <alignment vertical="top" wrapText="1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5" fillId="0" borderId="0">
      <alignment/>
      <protection/>
    </xf>
    <xf numFmtId="182" fontId="44" fillId="0" borderId="0" applyProtection="0">
      <alignment horizontal="center"/>
    </xf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45" fillId="0" borderId="0" applyBorder="0">
      <alignment horizontal="center" vertical="center" wrapText="1"/>
      <protection/>
    </xf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183" fontId="47" fillId="9" borderId="3">
      <alignment/>
      <protection/>
    </xf>
    <xf numFmtId="4" fontId="48" fillId="4" borderId="6" applyBorder="0">
      <alignment horizontal="right"/>
      <protection/>
    </xf>
    <xf numFmtId="49" fontId="125" fillId="0" borderId="0" applyBorder="0">
      <alignment vertical="center"/>
      <protection/>
    </xf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3" fontId="47" fillId="0" borderId="6" applyBorder="0">
      <alignment vertical="center"/>
      <protection/>
    </xf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0" fillId="0" borderId="0">
      <alignment wrapText="1"/>
      <protection/>
    </xf>
    <xf numFmtId="0" fontId="50" fillId="0" borderId="0">
      <alignment horizontal="center" vertical="top" wrapText="1"/>
      <protection/>
    </xf>
    <xf numFmtId="0" fontId="51" fillId="0" borderId="0">
      <alignment horizontal="center" vertical="center" wrapText="1"/>
      <protection/>
    </xf>
    <xf numFmtId="0" fontId="51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175" fontId="121" fillId="3" borderId="6">
      <alignment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26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86" fillId="0" borderId="6">
      <alignment horizontal="right" vertical="top" wrapText="1"/>
      <protection/>
    </xf>
    <xf numFmtId="174" fontId="55" fillId="0" borderId="0">
      <alignment horizontal="right" vertical="top" wrapText="1"/>
      <protection/>
    </xf>
    <xf numFmtId="49" fontId="48" fillId="0" borderId="0" applyBorder="0">
      <alignment vertical="top"/>
      <protection/>
    </xf>
    <xf numFmtId="0" fontId="1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41" fillId="0" borderId="0">
      <alignment/>
      <protection/>
    </xf>
    <xf numFmtId="0" fontId="57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1" fillId="0" borderId="0">
      <alignment/>
      <protection/>
    </xf>
    <xf numFmtId="49" fontId="48" fillId="0" borderId="0" applyBorder="0">
      <alignment vertical="top"/>
      <protection/>
    </xf>
    <xf numFmtId="184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1" fillId="0" borderId="0">
      <alignment/>
      <protection/>
    </xf>
    <xf numFmtId="0" fontId="15" fillId="0" borderId="0">
      <alignment/>
      <protection/>
    </xf>
    <xf numFmtId="0" fontId="1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49" fontId="48" fillId="0" borderId="0" applyBorder="0">
      <alignment vertical="top"/>
      <protection/>
    </xf>
    <xf numFmtId="49" fontId="48" fillId="0" borderId="0" applyBorder="0">
      <alignment vertical="top"/>
      <protection/>
    </xf>
    <xf numFmtId="0" fontId="0" fillId="0" borderId="0">
      <alignment/>
      <protection/>
    </xf>
    <xf numFmtId="223" fontId="141" fillId="0" borderId="0">
      <alignment/>
      <protection/>
    </xf>
    <xf numFmtId="223" fontId="141" fillId="0" borderId="0">
      <alignment/>
      <protection/>
    </xf>
    <xf numFmtId="223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5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1" fillId="0" borderId="0">
      <alignment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0" fillId="0" borderId="0">
      <alignment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141" fillId="0" borderId="0">
      <alignment/>
      <protection/>
    </xf>
    <xf numFmtId="223" fontId="141" fillId="0" borderId="0">
      <alignment/>
      <protection/>
    </xf>
    <xf numFmtId="0" fontId="48" fillId="0" borderId="0">
      <alignment/>
      <protection/>
    </xf>
    <xf numFmtId="0" fontId="141" fillId="0" borderId="0">
      <alignment/>
      <protection/>
    </xf>
    <xf numFmtId="49" fontId="48" fillId="0" borderId="0" applyBorder="0">
      <alignment vertical="top"/>
      <protection/>
    </xf>
    <xf numFmtId="0" fontId="0" fillId="0" borderId="0">
      <alignment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141" fillId="0" borderId="0">
      <alignment/>
      <protection/>
    </xf>
    <xf numFmtId="0" fontId="144" fillId="0" borderId="0" applyNumberFormat="0" applyFill="0" applyBorder="0" applyAlignment="0" applyProtection="0"/>
    <xf numFmtId="1" fontId="127" fillId="0" borderId="6">
      <alignment horizontal="left"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7" fontId="44" fillId="0" borderId="6">
      <alignment vertical="top"/>
      <protection/>
    </xf>
    <xf numFmtId="174" fontId="56" fillId="4" borderId="18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49" fontId="12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128" fillId="0" borderId="6">
      <alignment/>
      <protection/>
    </xf>
    <xf numFmtId="0" fontId="0" fillId="0" borderId="6" applyNumberFormat="0" applyFont="0" applyFill="0" applyAlignment="0" applyProtection="0"/>
    <xf numFmtId="3" fontId="129" fillId="61" borderId="1">
      <alignment horizontal="justify" vertical="center"/>
      <protection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1" fillId="0" borderId="0">
      <alignment/>
      <protection/>
    </xf>
    <xf numFmtId="0" fontId="31" fillId="0" borderId="0">
      <alignment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0" fontId="0" fillId="0" borderId="0">
      <alignment vertical="justify"/>
      <protection/>
    </xf>
    <xf numFmtId="49" fontId="55" fillId="0" borderId="0">
      <alignment/>
      <protection/>
    </xf>
    <xf numFmtId="49" fontId="130" fillId="0" borderId="0">
      <alignment vertical="top"/>
      <protection/>
    </xf>
    <xf numFmtId="182" fontId="0" fillId="0" borderId="0" applyFill="0" applyProtection="0">
      <alignment/>
    </xf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38" fontId="0" fillId="0" borderId="0" applyFont="0" applyFill="0" applyBorder="0" applyAlignment="0" applyProtection="0"/>
    <xf numFmtId="3" fontId="27" fillId="0" borderId="1" applyFont="0" applyBorder="0">
      <alignment horizontal="right"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5" fillId="0" borderId="0" applyFill="0" applyBorder="0" applyAlignment="0" applyProtection="0"/>
    <xf numFmtId="43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43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21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21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5" fillId="0" borderId="0" applyFill="0" applyBorder="0" applyAlignment="0" applyProtection="0"/>
    <xf numFmtId="4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15" fillId="0" borderId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4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5" fillId="0" borderId="0" applyFill="0" applyBorder="0" applyAlignment="0" applyProtection="0"/>
    <xf numFmtId="220" fontId="0" fillId="0" borderId="0" applyFont="0" applyFill="0" applyBorder="0" applyAlignment="0" applyProtection="0"/>
    <xf numFmtId="4" fontId="48" fillId="3" borderId="0" applyBorder="0">
      <alignment horizontal="right"/>
      <protection/>
    </xf>
    <xf numFmtId="4" fontId="48" fillId="3" borderId="0" applyFont="0" applyBorder="0">
      <alignment horizontal="right"/>
      <protection/>
    </xf>
    <xf numFmtId="4" fontId="48" fillId="3" borderId="0" applyBorder="0">
      <alignment horizontal="right"/>
      <protection/>
    </xf>
    <xf numFmtId="4" fontId="48" fillId="3" borderId="0" applyBorder="0">
      <alignment horizontal="right"/>
      <protection/>
    </xf>
    <xf numFmtId="4" fontId="48" fillId="3" borderId="0" applyBorder="0">
      <alignment horizontal="right"/>
      <protection/>
    </xf>
    <xf numFmtId="4" fontId="48" fillId="10" borderId="26" applyBorder="0">
      <alignment horizontal="right"/>
      <protection/>
    </xf>
    <xf numFmtId="4" fontId="48" fillId="10" borderId="26" applyBorder="0">
      <alignment horizontal="right"/>
      <protection/>
    </xf>
    <xf numFmtId="4" fontId="48" fillId="10" borderId="26" applyBorder="0">
      <alignment horizontal="right"/>
      <protection/>
    </xf>
    <xf numFmtId="4" fontId="48" fillId="10" borderId="26" applyBorder="0">
      <alignment horizontal="right"/>
      <protection/>
    </xf>
    <xf numFmtId="4" fontId="48" fillId="3" borderId="6" applyFont="0" applyBorder="0">
      <alignment horizontal="right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221" fontId="0" fillId="0" borderId="1">
      <alignment vertical="top" wrapText="1"/>
      <protection/>
    </xf>
    <xf numFmtId="173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22" fontId="65" fillId="0" borderId="0">
      <alignment/>
      <protection locked="0"/>
    </xf>
    <xf numFmtId="49" fontId="119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72" fillId="0" borderId="6" applyNumberFormat="0" applyFill="0" applyAlignment="0" applyProtection="0"/>
    <xf numFmtId="0" fontId="131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4" fillId="10" borderId="4" applyNumberFormat="0" applyAlignment="0" applyProtection="0"/>
    <xf numFmtId="0" fontId="15" fillId="0" borderId="0">
      <alignment/>
      <protection/>
    </xf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59" fillId="0" borderId="0" xfId="0" applyFont="1" applyFill="1" applyAlignment="1">
      <alignment horizontal="center"/>
    </xf>
    <xf numFmtId="0" fontId="26" fillId="0" borderId="6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49" fontId="26" fillId="0" borderId="6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4" fontId="26" fillId="0" borderId="6" xfId="0" applyNumberFormat="1" applyFont="1" applyFill="1" applyBorder="1" applyAlignment="1">
      <alignment horizontal="center" vertical="center"/>
    </xf>
    <xf numFmtId="0" fontId="26" fillId="62" borderId="6" xfId="0" applyFont="1" applyFill="1" applyBorder="1" applyAlignment="1">
      <alignment horizontal="center" vertical="center"/>
    </xf>
    <xf numFmtId="0" fontId="22" fillId="62" borderId="0" xfId="0" applyFont="1" applyFill="1" applyAlignment="1">
      <alignment/>
    </xf>
    <xf numFmtId="0" fontId="57" fillId="62" borderId="6" xfId="0" applyFont="1" applyFill="1" applyBorder="1" applyAlignment="1">
      <alignment horizontal="center" vertical="center" wrapText="1"/>
    </xf>
    <xf numFmtId="49" fontId="57" fillId="62" borderId="6" xfId="0" applyNumberFormat="1" applyFont="1" applyFill="1" applyBorder="1" applyAlignment="1">
      <alignment horizontal="center" vertical="center" wrapText="1"/>
    </xf>
    <xf numFmtId="174" fontId="26" fillId="0" borderId="6" xfId="0" applyNumberFormat="1" applyFont="1" applyFill="1" applyBorder="1" applyAlignment="1">
      <alignment horizontal="center" vertical="center"/>
    </xf>
    <xf numFmtId="173" fontId="26" fillId="0" borderId="6" xfId="0" applyNumberFormat="1" applyFont="1" applyFill="1" applyBorder="1" applyAlignment="1">
      <alignment horizontal="center" vertical="center"/>
    </xf>
    <xf numFmtId="173" fontId="26" fillId="63" borderId="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86" fontId="24" fillId="0" borderId="0" xfId="0" applyNumberFormat="1" applyFont="1" applyFill="1" applyAlignment="1">
      <alignment horizontal="center" vertical="center"/>
    </xf>
    <xf numFmtId="186" fontId="24" fillId="0" borderId="0" xfId="0" applyNumberFormat="1" applyFont="1" applyFill="1" applyBorder="1" applyAlignment="1">
      <alignment horizontal="center" vertical="center"/>
    </xf>
    <xf numFmtId="186" fontId="26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186" fontId="2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/>
    </xf>
    <xf numFmtId="186" fontId="25" fillId="0" borderId="0" xfId="0" applyNumberFormat="1" applyFont="1" applyFill="1" applyAlignment="1">
      <alignment horizontal="center" vertical="center"/>
    </xf>
    <xf numFmtId="186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2" fontId="1" fillId="62" borderId="27" xfId="0" applyNumberFormat="1" applyFont="1" applyFill="1" applyBorder="1" applyAlignment="1">
      <alignment horizontal="center" vertical="center" wrapText="1"/>
    </xf>
    <xf numFmtId="0" fontId="60" fillId="62" borderId="0" xfId="0" applyFont="1" applyFill="1" applyAlignment="1">
      <alignment horizontal="center" vertical="center" wrapText="1"/>
    </xf>
    <xf numFmtId="2" fontId="1" fillId="62" borderId="0" xfId="0" applyNumberFormat="1" applyFont="1" applyFill="1" applyBorder="1" applyAlignment="1">
      <alignment horizontal="center" vertical="center" wrapText="1"/>
    </xf>
    <xf numFmtId="186" fontId="1" fillId="62" borderId="6" xfId="0" applyNumberFormat="1" applyFont="1" applyFill="1" applyBorder="1" applyAlignment="1">
      <alignment horizontal="center" vertical="center"/>
    </xf>
    <xf numFmtId="2" fontId="1" fillId="62" borderId="17" xfId="0" applyNumberFormat="1" applyFont="1" applyFill="1" applyBorder="1" applyAlignment="1">
      <alignment horizontal="center" vertical="center" wrapText="1"/>
    </xf>
    <xf numFmtId="49" fontId="1" fillId="62" borderId="6" xfId="0" applyNumberFormat="1" applyFont="1" applyFill="1" applyBorder="1" applyAlignment="1">
      <alignment horizontal="center" vertical="center"/>
    </xf>
    <xf numFmtId="3" fontId="1" fillId="62" borderId="6" xfId="0" applyNumberFormat="1" applyFont="1" applyFill="1" applyBorder="1" applyAlignment="1">
      <alignment horizontal="center" vertical="center"/>
    </xf>
    <xf numFmtId="3" fontId="1" fillId="62" borderId="2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21" fillId="62" borderId="6" xfId="0" applyNumberFormat="1" applyFont="1" applyFill="1" applyBorder="1" applyAlignment="1">
      <alignment horizontal="center" vertical="center"/>
    </xf>
    <xf numFmtId="2" fontId="21" fillId="62" borderId="29" xfId="0" applyNumberFormat="1" applyFont="1" applyFill="1" applyBorder="1" applyAlignment="1">
      <alignment horizontal="center" vertical="center" wrapText="1"/>
    </xf>
    <xf numFmtId="0" fontId="21" fillId="62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" fontId="21" fillId="62" borderId="30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2" fontId="21" fillId="62" borderId="27" xfId="0" applyNumberFormat="1" applyFont="1" applyFill="1" applyBorder="1" applyAlignment="1">
      <alignment horizontal="center" vertical="center" wrapText="1"/>
    </xf>
    <xf numFmtId="0" fontId="21" fillId="62" borderId="30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vertical="center"/>
    </xf>
    <xf numFmtId="0" fontId="23" fillId="62" borderId="0" xfId="0" applyFont="1" applyFill="1" applyAlignment="1">
      <alignment vertical="center"/>
    </xf>
    <xf numFmtId="0" fontId="28" fillId="62" borderId="0" xfId="0" applyFont="1" applyFill="1" applyAlignment="1">
      <alignment vertical="center"/>
    </xf>
    <xf numFmtId="0" fontId="1" fillId="62" borderId="6" xfId="0" applyFont="1" applyFill="1" applyBorder="1" applyAlignment="1">
      <alignment horizontal="center" vertical="center" wrapText="1"/>
    </xf>
    <xf numFmtId="4" fontId="26" fillId="62" borderId="28" xfId="0" applyNumberFormat="1" applyFont="1" applyFill="1" applyBorder="1" applyAlignment="1">
      <alignment horizontal="center" vertical="center"/>
    </xf>
    <xf numFmtId="0" fontId="29" fillId="62" borderId="0" xfId="0" applyFont="1" applyFill="1" applyAlignment="1">
      <alignment vertical="center"/>
    </xf>
    <xf numFmtId="0" fontId="22" fillId="62" borderId="0" xfId="0" applyFont="1" applyFill="1" applyAlignment="1">
      <alignment vertical="center"/>
    </xf>
    <xf numFmtId="49" fontId="1" fillId="64" borderId="6" xfId="0" applyNumberFormat="1" applyFont="1" applyFill="1" applyBorder="1" applyAlignment="1">
      <alignment horizontal="center" vertical="center"/>
    </xf>
    <xf numFmtId="0" fontId="1" fillId="64" borderId="6" xfId="0" applyFont="1" applyFill="1" applyBorder="1" applyAlignment="1">
      <alignment horizontal="left" vertical="center" wrapText="1"/>
    </xf>
    <xf numFmtId="0" fontId="1" fillId="64" borderId="6" xfId="0" applyFont="1" applyFill="1" applyBorder="1" applyAlignment="1">
      <alignment horizontal="center" vertical="center"/>
    </xf>
    <xf numFmtId="4" fontId="1" fillId="64" borderId="6" xfId="0" applyNumberFormat="1" applyFont="1" applyFill="1" applyBorder="1" applyAlignment="1">
      <alignment horizontal="center" vertical="center"/>
    </xf>
    <xf numFmtId="2" fontId="1" fillId="64" borderId="6" xfId="0" applyNumberFormat="1" applyFont="1" applyFill="1" applyBorder="1" applyAlignment="1">
      <alignment horizontal="center" vertical="center" wrapText="1"/>
    </xf>
    <xf numFmtId="0" fontId="1" fillId="64" borderId="6" xfId="0" applyFont="1" applyFill="1" applyBorder="1" applyAlignment="1">
      <alignment horizontal="center" vertical="center" wrapText="1"/>
    </xf>
    <xf numFmtId="0" fontId="29" fillId="11" borderId="0" xfId="0" applyFont="1" applyFill="1" applyAlignment="1">
      <alignment/>
    </xf>
    <xf numFmtId="0" fontId="22" fillId="11" borderId="0" xfId="0" applyFont="1" applyFill="1" applyAlignment="1">
      <alignment/>
    </xf>
    <xf numFmtId="4" fontId="21" fillId="64" borderId="6" xfId="0" applyNumberFormat="1" applyFont="1" applyFill="1" applyBorder="1" applyAlignment="1">
      <alignment horizontal="center" vertical="center"/>
    </xf>
    <xf numFmtId="49" fontId="1" fillId="64" borderId="6" xfId="0" applyNumberFormat="1" applyFont="1" applyFill="1" applyBorder="1" applyAlignment="1">
      <alignment horizontal="center" vertical="center" wrapText="1"/>
    </xf>
    <xf numFmtId="0" fontId="1" fillId="64" borderId="6" xfId="1752" applyFont="1" applyFill="1" applyBorder="1" applyAlignment="1">
      <alignment horizontal="left" vertical="center" wrapText="1"/>
      <protection/>
    </xf>
    <xf numFmtId="0" fontId="1" fillId="64" borderId="6" xfId="1752" applyFont="1" applyFill="1" applyBorder="1" applyAlignment="1">
      <alignment horizontal="center" vertical="center" wrapText="1"/>
      <protection/>
    </xf>
    <xf numFmtId="4" fontId="1" fillId="64" borderId="6" xfId="0" applyNumberFormat="1" applyFont="1" applyFill="1" applyBorder="1" applyAlignment="1">
      <alignment horizontal="center" vertical="center" wrapText="1"/>
    </xf>
    <xf numFmtId="4" fontId="1" fillId="62" borderId="6" xfId="0" applyNumberFormat="1" applyFont="1" applyFill="1" applyBorder="1" applyAlignment="1">
      <alignment horizontal="center" vertical="center"/>
    </xf>
    <xf numFmtId="2" fontId="1" fillId="62" borderId="6" xfId="0" applyNumberFormat="1" applyFont="1" applyFill="1" applyBorder="1" applyAlignment="1">
      <alignment horizontal="center" vertical="center" wrapText="1"/>
    </xf>
    <xf numFmtId="0" fontId="22" fillId="62" borderId="0" xfId="0" applyFont="1" applyFill="1" applyAlignment="1">
      <alignment horizontal="center" vertical="center"/>
    </xf>
    <xf numFmtId="0" fontId="29" fillId="62" borderId="0" xfId="0" applyFont="1" applyFill="1" applyAlignment="1">
      <alignment/>
    </xf>
    <xf numFmtId="0" fontId="145" fillId="65" borderId="6" xfId="0" applyFont="1" applyFill="1" applyBorder="1" applyAlignment="1">
      <alignment horizontal="center" vertical="center" wrapText="1"/>
    </xf>
    <xf numFmtId="0" fontId="145" fillId="65" borderId="28" xfId="0" applyFont="1" applyFill="1" applyBorder="1" applyAlignment="1">
      <alignment horizontal="center" vertical="center" wrapText="1"/>
    </xf>
    <xf numFmtId="0" fontId="29" fillId="11" borderId="0" xfId="0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146" fillId="64" borderId="6" xfId="0" applyFont="1" applyFill="1" applyBorder="1" applyAlignment="1">
      <alignment horizontal="center" vertical="center" wrapText="1"/>
    </xf>
    <xf numFmtId="0" fontId="26" fillId="11" borderId="0" xfId="0" applyFont="1" applyFill="1" applyAlignment="1">
      <alignment/>
    </xf>
    <xf numFmtId="2" fontId="1" fillId="62" borderId="6" xfId="0" applyNumberFormat="1" applyFont="1" applyFill="1" applyBorder="1" applyAlignment="1">
      <alignment horizontal="center" vertical="center"/>
    </xf>
    <xf numFmtId="0" fontId="1" fillId="62" borderId="6" xfId="0" applyFont="1" applyFill="1" applyBorder="1" applyAlignment="1">
      <alignment horizontal="center" vertical="center"/>
    </xf>
    <xf numFmtId="0" fontId="28" fillId="62" borderId="0" xfId="0" applyFont="1" applyFill="1" applyAlignment="1">
      <alignment/>
    </xf>
    <xf numFmtId="0" fontId="23" fillId="62" borderId="0" xfId="0" applyFont="1" applyFill="1" applyAlignment="1">
      <alignment/>
    </xf>
    <xf numFmtId="49" fontId="1" fillId="64" borderId="6" xfId="1752" applyNumberFormat="1" applyFont="1" applyFill="1" applyBorder="1" applyAlignment="1">
      <alignment horizontal="center" vertical="center" wrapText="1"/>
      <protection/>
    </xf>
    <xf numFmtId="2" fontId="1" fillId="64" borderId="6" xfId="0" applyNumberFormat="1" applyFont="1" applyFill="1" applyBorder="1" applyAlignment="1">
      <alignment horizontal="center" vertical="center"/>
    </xf>
    <xf numFmtId="186" fontId="1" fillId="64" borderId="6" xfId="0" applyNumberFormat="1" applyFont="1" applyFill="1" applyBorder="1" applyAlignment="1">
      <alignment horizontal="center" vertical="center"/>
    </xf>
    <xf numFmtId="49" fontId="146" fillId="62" borderId="6" xfId="0" applyNumberFormat="1" applyFont="1" applyFill="1" applyBorder="1" applyAlignment="1">
      <alignment horizontal="center" vertical="center"/>
    </xf>
    <xf numFmtId="0" fontId="146" fillId="62" borderId="6" xfId="0" applyFont="1" applyFill="1" applyBorder="1" applyAlignment="1">
      <alignment horizontal="left" vertical="center" wrapText="1"/>
    </xf>
    <xf numFmtId="0" fontId="146" fillId="62" borderId="6" xfId="0" applyFont="1" applyFill="1" applyBorder="1" applyAlignment="1">
      <alignment horizontal="center" vertical="center"/>
    </xf>
    <xf numFmtId="2" fontId="146" fillId="62" borderId="6" xfId="0" applyNumberFormat="1" applyFont="1" applyFill="1" applyBorder="1" applyAlignment="1">
      <alignment horizontal="center" vertical="center"/>
    </xf>
    <xf numFmtId="186" fontId="146" fillId="62" borderId="6" xfId="0" applyNumberFormat="1" applyFont="1" applyFill="1" applyBorder="1" applyAlignment="1">
      <alignment horizontal="center" vertical="center"/>
    </xf>
    <xf numFmtId="2" fontId="146" fillId="62" borderId="6" xfId="0" applyNumberFormat="1" applyFont="1" applyFill="1" applyBorder="1" applyAlignment="1">
      <alignment horizontal="center" vertical="center" wrapText="1"/>
    </xf>
    <xf numFmtId="0" fontId="146" fillId="62" borderId="6" xfId="0" applyFont="1" applyFill="1" applyBorder="1" applyAlignment="1">
      <alignment horizontal="center" vertical="center" wrapText="1"/>
    </xf>
    <xf numFmtId="0" fontId="29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1" fillId="64" borderId="6" xfId="0" applyFont="1" applyFill="1" applyBorder="1" applyAlignment="1">
      <alignment horizontal="left" vertical="center"/>
    </xf>
    <xf numFmtId="0" fontId="21" fillId="64" borderId="6" xfId="0" applyFont="1" applyFill="1" applyBorder="1" applyAlignment="1">
      <alignment horizontal="center" vertical="center"/>
    </xf>
    <xf numFmtId="0" fontId="1" fillId="62" borderId="6" xfId="0" applyFont="1" applyFill="1" applyBorder="1" applyAlignment="1">
      <alignment vertical="center" wrapText="1"/>
    </xf>
    <xf numFmtId="0" fontId="29" fillId="62" borderId="0" xfId="0" applyFont="1" applyFill="1" applyAlignment="1">
      <alignment wrapText="1"/>
    </xf>
    <xf numFmtId="4" fontId="26" fillId="0" borderId="28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2" fontId="1" fillId="0" borderId="6" xfId="0" applyNumberFormat="1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47" fillId="62" borderId="0" xfId="0" applyFont="1" applyFill="1" applyAlignment="1">
      <alignment/>
    </xf>
    <xf numFmtId="0" fontId="1" fillId="62" borderId="6" xfId="0" applyFont="1" applyFill="1" applyBorder="1" applyAlignment="1">
      <alignment horizontal="left" vertical="center" wrapText="1"/>
    </xf>
    <xf numFmtId="0" fontId="21" fillId="64" borderId="6" xfId="0" applyFont="1" applyFill="1" applyBorder="1" applyAlignment="1">
      <alignment horizontal="center" vertical="center" wrapText="1"/>
    </xf>
    <xf numFmtId="186" fontId="1" fillId="64" borderId="6" xfId="0" applyNumberFormat="1" applyFont="1" applyFill="1" applyBorder="1" applyAlignment="1">
      <alignment horizontal="center" vertical="center" wrapText="1"/>
    </xf>
    <xf numFmtId="0" fontId="145" fillId="64" borderId="6" xfId="0" applyFont="1" applyFill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center" vertical="center"/>
    </xf>
    <xf numFmtId="186" fontId="1" fillId="62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86" fontId="57" fillId="0" borderId="0" xfId="0" applyNumberFormat="1" applyFont="1" applyAlignment="1">
      <alignment horizontal="right" vertical="center"/>
    </xf>
    <xf numFmtId="0" fontId="0" fillId="0" borderId="0" xfId="0" applyAlignment="1">
      <alignment vertical="top"/>
    </xf>
    <xf numFmtId="49" fontId="60" fillId="0" borderId="6" xfId="0" applyNumberFormat="1" applyFont="1" applyFill="1" applyBorder="1" applyAlignment="1">
      <alignment horizontal="center" vertical="center"/>
    </xf>
    <xf numFmtId="0" fontId="24" fillId="62" borderId="6" xfId="0" applyFont="1" applyFill="1" applyBorder="1" applyAlignment="1">
      <alignment horizontal="center"/>
    </xf>
    <xf numFmtId="49" fontId="21" fillId="62" borderId="6" xfId="0" applyNumberFormat="1" applyFont="1" applyFill="1" applyBorder="1" applyAlignment="1">
      <alignment horizontal="center" vertical="center"/>
    </xf>
    <xf numFmtId="3" fontId="21" fillId="62" borderId="6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top"/>
    </xf>
    <xf numFmtId="0" fontId="57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5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60" fillId="0" borderId="31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121" fillId="0" borderId="28" xfId="0" applyFont="1" applyBorder="1" applyAlignment="1">
      <alignment horizontal="left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2" fontId="57" fillId="0" borderId="0" xfId="0" applyNumberFormat="1" applyFont="1" applyFill="1" applyAlignment="1">
      <alignment horizontal="right" vertical="center" wrapText="1"/>
    </xf>
    <xf numFmtId="0" fontId="132" fillId="0" borderId="0" xfId="0" applyFont="1" applyFill="1" applyAlignment="1">
      <alignment horizontal="center" wrapText="1"/>
    </xf>
    <xf numFmtId="0" fontId="132" fillId="0" borderId="0" xfId="0" applyFont="1" applyFill="1" applyAlignment="1">
      <alignment horizontal="center"/>
    </xf>
    <xf numFmtId="49" fontId="21" fillId="62" borderId="6" xfId="0" applyNumberFormat="1" applyFont="1" applyFill="1" applyBorder="1" applyAlignment="1">
      <alignment horizontal="center" vertical="center" wrapText="1"/>
    </xf>
    <xf numFmtId="0" fontId="21" fillId="62" borderId="6" xfId="0" applyFont="1" applyFill="1" applyBorder="1" applyAlignment="1">
      <alignment horizontal="center" vertical="center" wrapText="1"/>
    </xf>
    <xf numFmtId="0" fontId="1" fillId="62" borderId="6" xfId="0" applyFont="1" applyFill="1" applyBorder="1" applyAlignment="1">
      <alignment horizontal="center" vertical="center" wrapText="1"/>
    </xf>
    <xf numFmtId="0" fontId="21" fillId="62" borderId="6" xfId="0" applyFont="1" applyFill="1" applyBorder="1" applyAlignment="1">
      <alignment horizontal="center" wrapText="1"/>
    </xf>
    <xf numFmtId="0" fontId="21" fillId="62" borderId="6" xfId="0" applyFont="1" applyFill="1" applyBorder="1" applyAlignment="1">
      <alignment horizontal="center" vertical="top" wrapText="1"/>
    </xf>
    <xf numFmtId="186" fontId="21" fillId="62" borderId="6" xfId="0" applyNumberFormat="1" applyFont="1" applyFill="1" applyBorder="1" applyAlignment="1">
      <alignment horizontal="center" vertical="center" wrapText="1"/>
    </xf>
    <xf numFmtId="186" fontId="21" fillId="62" borderId="6" xfId="0" applyNumberFormat="1" applyFont="1" applyFill="1" applyBorder="1" applyAlignment="1">
      <alignment horizontal="center" vertical="center"/>
    </xf>
    <xf numFmtId="0" fontId="0" fillId="62" borderId="6" xfId="0" applyFont="1" applyFill="1" applyBorder="1" applyAlignment="1">
      <alignment horizontal="center" vertical="center"/>
    </xf>
    <xf numFmtId="49" fontId="0" fillId="62" borderId="6" xfId="0" applyNumberFormat="1" applyFont="1" applyFill="1" applyBorder="1" applyAlignment="1">
      <alignment horizontal="center" vertical="center" wrapText="1"/>
    </xf>
    <xf numFmtId="0" fontId="0" fillId="62" borderId="6" xfId="0" applyFont="1" applyFill="1" applyBorder="1" applyAlignment="1">
      <alignment horizontal="center" vertical="center" wrapText="1"/>
    </xf>
    <xf numFmtId="0" fontId="21" fillId="62" borderId="6" xfId="0" applyFont="1" applyFill="1" applyBorder="1" applyAlignment="1">
      <alignment horizontal="left" vertical="center"/>
    </xf>
    <xf numFmtId="0" fontId="21" fillId="62" borderId="30" xfId="0" applyFont="1" applyFill="1" applyBorder="1" applyAlignment="1">
      <alignment horizontal="left" vertical="center"/>
    </xf>
    <xf numFmtId="0" fontId="21" fillId="62" borderId="6" xfId="0" applyFont="1" applyFill="1" applyBorder="1" applyAlignment="1">
      <alignment horizontal="center" vertical="center"/>
    </xf>
    <xf numFmtId="2" fontId="21" fillId="62" borderId="6" xfId="0" applyNumberFormat="1" applyFont="1" applyFill="1" applyBorder="1" applyAlignment="1">
      <alignment horizontal="center" vertical="center" wrapText="1"/>
    </xf>
    <xf numFmtId="0" fontId="1" fillId="62" borderId="6" xfId="0" applyFont="1" applyFill="1" applyBorder="1" applyAlignment="1">
      <alignment horizontal="left" vertical="center"/>
    </xf>
    <xf numFmtId="49" fontId="1" fillId="62" borderId="6" xfId="0" applyNumberFormat="1" applyFont="1" applyFill="1" applyBorder="1" applyAlignment="1">
      <alignment horizontal="center" vertical="center"/>
    </xf>
    <xf numFmtId="49" fontId="0" fillId="62" borderId="6" xfId="0" applyNumberFormat="1" applyFont="1" applyFill="1" applyBorder="1" applyAlignment="1">
      <alignment horizontal="center" vertical="center"/>
    </xf>
    <xf numFmtId="0" fontId="1" fillId="62" borderId="6" xfId="0" applyFont="1" applyFill="1" applyBorder="1" applyAlignment="1">
      <alignment horizontal="left" vertical="center" wrapText="1"/>
    </xf>
    <xf numFmtId="0" fontId="0" fillId="62" borderId="6" xfId="0" applyFont="1" applyFill="1" applyBorder="1" applyAlignment="1">
      <alignment horizontal="left" vertical="center"/>
    </xf>
    <xf numFmtId="0" fontId="1" fillId="62" borderId="6" xfId="0" applyFont="1" applyFill="1" applyBorder="1" applyAlignment="1">
      <alignment horizontal="center" vertical="center"/>
    </xf>
    <xf numFmtId="4" fontId="1" fillId="62" borderId="6" xfId="0" applyNumberFormat="1" applyFont="1" applyFill="1" applyBorder="1" applyAlignment="1">
      <alignment horizontal="center" vertical="center"/>
    </xf>
    <xf numFmtId="0" fontId="29" fillId="62" borderId="23" xfId="0" applyFont="1" applyFill="1" applyBorder="1" applyAlignment="1">
      <alignment horizontal="center" vertical="center" wrapText="1"/>
    </xf>
    <xf numFmtId="49" fontId="0" fillId="62" borderId="6" xfId="0" applyNumberFormat="1" applyFont="1" applyFill="1" applyBorder="1" applyAlignment="1">
      <alignment/>
    </xf>
    <xf numFmtId="0" fontId="0" fillId="62" borderId="6" xfId="0" applyFont="1" applyFill="1" applyBorder="1" applyAlignment="1">
      <alignment horizontal="left"/>
    </xf>
    <xf numFmtId="0" fontId="0" fillId="62" borderId="6" xfId="0" applyFont="1" applyFill="1" applyBorder="1" applyAlignment="1">
      <alignment/>
    </xf>
    <xf numFmtId="0" fontId="29" fillId="62" borderId="23" xfId="0" applyFont="1" applyFill="1" applyBorder="1" applyAlignment="1">
      <alignment horizontal="left" wrapText="1"/>
    </xf>
    <xf numFmtId="0" fontId="29" fillId="62" borderId="0" xfId="0" applyFont="1" applyFill="1" applyAlignment="1">
      <alignment horizontal="left" wrapText="1"/>
    </xf>
    <xf numFmtId="0" fontId="0" fillId="62" borderId="6" xfId="0" applyFont="1" applyFill="1" applyBorder="1" applyAlignment="1">
      <alignment horizontal="left" vertical="center" wrapText="1"/>
    </xf>
    <xf numFmtId="0" fontId="29" fillId="62" borderId="23" xfId="0" applyFont="1" applyFill="1" applyBorder="1" applyAlignment="1">
      <alignment horizontal="center" wrapText="1"/>
    </xf>
    <xf numFmtId="49" fontId="1" fillId="62" borderId="6" xfId="0" applyNumberFormat="1" applyFont="1" applyFill="1" applyBorder="1" applyAlignment="1">
      <alignment horizontal="center" vertical="center" wrapText="1"/>
    </xf>
    <xf numFmtId="0" fontId="21" fillId="62" borderId="6" xfId="0" applyFont="1" applyFill="1" applyBorder="1" applyAlignment="1">
      <alignment vertical="center" wrapText="1"/>
    </xf>
    <xf numFmtId="2" fontId="1" fillId="62" borderId="6" xfId="0" applyNumberFormat="1" applyFont="1" applyFill="1" applyBorder="1" applyAlignment="1">
      <alignment horizontal="center" vertical="center"/>
    </xf>
    <xf numFmtId="186" fontId="1" fillId="6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186" fontId="57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21" fillId="62" borderId="6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 wrapText="1"/>
    </xf>
    <xf numFmtId="0" fontId="140" fillId="0" borderId="0" xfId="0" applyFont="1" applyAlignment="1">
      <alignment horizontal="right" wrapText="1"/>
    </xf>
  </cellXfs>
  <cellStyles count="2189">
    <cellStyle name="Normal" xfId="0"/>
    <cellStyle name=" 1" xfId="15"/>
    <cellStyle name="&#10;bidires=100&#13;" xfId="16"/>
    <cellStyle name="&#10;bidires=100&#13; 2" xfId="17"/>
    <cellStyle name="&#10;bidires=100&#13; 2 2" xfId="18"/>
    <cellStyle name="&#10;bidires=100&#13; 2 2 2" xfId="19"/>
    <cellStyle name="&#10;bidires=100&#13; 2 2_Потоки реализации ИП" xfId="20"/>
    <cellStyle name="&#10;bidires=100&#13; 3" xfId="21"/>
    <cellStyle name="&#10;bidires=100&#13; 3 2" xfId="22"/>
    <cellStyle name="&#10;bidires=100&#13; 3_Потоки реализации ИП" xfId="23"/>
    <cellStyle name="&#10;bidires=100&#13;_1_Оренбург 2009-2013" xfId="24"/>
    <cellStyle name="%" xfId="25"/>
    <cellStyle name="%_Inputs" xfId="26"/>
    <cellStyle name="%_Inputs (const)" xfId="27"/>
    <cellStyle name="%_Inputs Co" xfId="28"/>
    <cellStyle name="?" xfId="29"/>
    <cellStyle name="?…?ж?Ш?и [0.00]" xfId="30"/>
    <cellStyle name="?W??_‘O’с?р??" xfId="31"/>
    <cellStyle name="_~6450243" xfId="32"/>
    <cellStyle name="_CashFlow_2007_проект_02_02_final" xfId="33"/>
    <cellStyle name="_CPI foodimp" xfId="34"/>
    <cellStyle name="_FFF" xfId="35"/>
    <cellStyle name="_FFF_New Form10_2" xfId="36"/>
    <cellStyle name="_FFF_Nsi" xfId="37"/>
    <cellStyle name="_FFF_Nsi_1" xfId="38"/>
    <cellStyle name="_FFF_Nsi_139" xfId="39"/>
    <cellStyle name="_FFF_Nsi_140" xfId="40"/>
    <cellStyle name="_FFF_Nsi_140(Зах)" xfId="41"/>
    <cellStyle name="_FFF_Nsi_140_mod" xfId="42"/>
    <cellStyle name="_FFF_Summary" xfId="43"/>
    <cellStyle name="_FFF_Tax_form_1кв_3" xfId="44"/>
    <cellStyle name="_FFF_БКЭ" xfId="45"/>
    <cellStyle name="_Final_Book_010301" xfId="46"/>
    <cellStyle name="_Final_Book_010301_New Form10_2" xfId="47"/>
    <cellStyle name="_Final_Book_010301_Nsi" xfId="48"/>
    <cellStyle name="_Final_Book_010301_Nsi_1" xfId="49"/>
    <cellStyle name="_Final_Book_010301_Nsi_139" xfId="50"/>
    <cellStyle name="_Final_Book_010301_Nsi_140" xfId="51"/>
    <cellStyle name="_Final_Book_010301_Nsi_140(Зах)" xfId="52"/>
    <cellStyle name="_Final_Book_010301_Nsi_140_mod" xfId="53"/>
    <cellStyle name="_Final_Book_010301_Summary" xfId="54"/>
    <cellStyle name="_Final_Book_010301_Tax_form_1кв_3" xfId="55"/>
    <cellStyle name="_Final_Book_010301_БКЭ" xfId="56"/>
    <cellStyle name="_macro 2012 var 1" xfId="57"/>
    <cellStyle name="_Model_RAB Мой" xfId="58"/>
    <cellStyle name="_Model_RAB Мой 2" xfId="59"/>
    <cellStyle name="_Model_RAB Мой 2_OREP.KU.2011.MONTHLY.02(v0.1)" xfId="60"/>
    <cellStyle name="_Model_RAB Мой 2_OREP.KU.2011.MONTHLY.02(v0.4)" xfId="61"/>
    <cellStyle name="_Model_RAB Мой 2_OREP.KU.2011.MONTHLY.11(v1.4)" xfId="62"/>
    <cellStyle name="_Model_RAB Мой 2_UPDATE.OREP.KU.2011.MONTHLY.02.TO.1.2" xfId="63"/>
    <cellStyle name="_Model_RAB Мой_46EE.2011(v1.0)" xfId="64"/>
    <cellStyle name="_Model_RAB Мой_46EE.2011(v1.0)_INDEX.STATION.2012(v1.0)_" xfId="65"/>
    <cellStyle name="_Model_RAB Мой_46EE.2011(v1.0)_INDEX.STATION.2012(v2.0)" xfId="66"/>
    <cellStyle name="_Model_RAB Мой_ARMRAZR" xfId="67"/>
    <cellStyle name="_Model_RAB Мой_BALANCE.WARM.2011YEAR.NEW.UPDATE.SCHEME" xfId="68"/>
    <cellStyle name="_Model_RAB Мой_EE.2REK.P2011.4.78(v0.3)" xfId="69"/>
    <cellStyle name="_Model_RAB Мой_INVEST.EE.PLAN.4.78(v0.1)" xfId="70"/>
    <cellStyle name="_Model_RAB Мой_INVEST.EE.PLAN.4.78(v0.3)" xfId="71"/>
    <cellStyle name="_Model_RAB Мой_INVEST.PLAN.4.78(v0.1)" xfId="72"/>
    <cellStyle name="_Model_RAB Мой_INVEST.WARM.PLAN.4.78(v0.1)" xfId="73"/>
    <cellStyle name="_Model_RAB Мой_INVEST_WARM_PLAN" xfId="74"/>
    <cellStyle name="_Model_RAB Мой_NADB.JNVLS.APTEKA.2011(v1.3.3)" xfId="75"/>
    <cellStyle name="_Model_RAB Мой_NADB.JNVLS.APTEKA.2011(v1.3.3)_INDEX.STATION.2012(v1.0)_" xfId="76"/>
    <cellStyle name="_Model_RAB Мой_NADB.JNVLS.APTEKA.2011(v1.3.3)_INDEX.STATION.2012(v2.0)" xfId="77"/>
    <cellStyle name="_Model_RAB Мой_NADB.JNVLS.APTEKA.2011(v1.3.4)" xfId="78"/>
    <cellStyle name="_Model_RAB Мой_NADB.JNVLS.APTEKA.2011(v1.3.4)_INDEX.STATION.2012(v1.0)_" xfId="79"/>
    <cellStyle name="_Model_RAB Мой_NADB.JNVLS.APTEKA.2011(v1.3.4)_INDEX.STATION.2012(v2.0)" xfId="80"/>
    <cellStyle name="_Model_RAB Мой_PREDEL.JKH.UTV.2011(v1.0.1)" xfId="81"/>
    <cellStyle name="_Model_RAB Мой_PREDEL.JKH.UTV.2011(v1.0.1)_INDEX.STATION.2012(v1.0)_" xfId="82"/>
    <cellStyle name="_Model_RAB Мой_PREDEL.JKH.UTV.2011(v1.0.1)_INDEX.STATION.2012(v2.0)" xfId="83"/>
    <cellStyle name="_Model_RAB Мой_TEST.TEMPLATE" xfId="84"/>
    <cellStyle name="_Model_RAB Мой_UPDATE.46EE.2011.TO.1.1" xfId="85"/>
    <cellStyle name="_Model_RAB Мой_UPDATE.BALANCE.WARM.2011YEAR.TO.1.1" xfId="86"/>
    <cellStyle name="_Model_RAB Мой_UPDATE.BALANCE.WARM.2011YEAR.TO.1.1_INDEX.STATION.2012(v1.0)_" xfId="87"/>
    <cellStyle name="_Model_RAB Мой_UPDATE.BALANCE.WARM.2011YEAR.TO.1.1_INDEX.STATION.2012(v2.0)" xfId="88"/>
    <cellStyle name="_Model_RAB Мой_UPDATE.BALANCE.WARM.2011YEAR.TO.1.1_OREP.KU.2011.MONTHLY.02(v1.1)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INDEX.STATION.2012(v1.0)_" xfId="97"/>
    <cellStyle name="_Model_RAB_MRSK_svod_46EE.2011(v1.0)_INDEX.STATION.2012(v2.0)" xfId="98"/>
    <cellStyle name="_Model_RAB_MRSK_svod_ARMRAZR" xfId="99"/>
    <cellStyle name="_Model_RAB_MRSK_svod_BALANCE.WARM.2011YEAR.NEW.UPDATE.SCHEME" xfId="100"/>
    <cellStyle name="_Model_RAB_MRSK_svod_EE.2REK.P2011.4.78(v0.3)" xfId="101"/>
    <cellStyle name="_Model_RAB_MRSK_svod_INVEST.EE.PLAN.4.78(v0.1)" xfId="102"/>
    <cellStyle name="_Model_RAB_MRSK_svod_INVEST.EE.PLAN.4.78(v0.3)" xfId="103"/>
    <cellStyle name="_Model_RAB_MRSK_svod_INVEST.PLAN.4.78(v0.1)" xfId="104"/>
    <cellStyle name="_Model_RAB_MRSK_svod_INVEST.WARM.PLAN.4.78(v0.1)" xfId="105"/>
    <cellStyle name="_Model_RAB_MRSK_svod_INVEST_WARM_PLAN" xfId="106"/>
    <cellStyle name="_Model_RAB_MRSK_svod_NADB.JNVLS.APTEKA.2011(v1.3.3)" xfId="107"/>
    <cellStyle name="_Model_RAB_MRSK_svod_NADB.JNVLS.APTEKA.2011(v1.3.3)_INDEX.STATION.2012(v1.0)_" xfId="108"/>
    <cellStyle name="_Model_RAB_MRSK_svod_NADB.JNVLS.APTEKA.2011(v1.3.3)_INDEX.STATION.2012(v2.0)" xfId="109"/>
    <cellStyle name="_Model_RAB_MRSK_svod_NADB.JNVLS.APTEKA.2011(v1.3.4)" xfId="110"/>
    <cellStyle name="_Model_RAB_MRSK_svod_NADB.JNVLS.APTEKA.2011(v1.3.4)_INDEX.STATION.2012(v1.0)_" xfId="111"/>
    <cellStyle name="_Model_RAB_MRSK_svod_NADB.JNVLS.APTEKA.2011(v1.3.4)_INDEX.STATION.2012(v2.0)" xfId="112"/>
    <cellStyle name="_Model_RAB_MRSK_svod_PREDEL.JKH.UTV.2011(v1.0.1)" xfId="113"/>
    <cellStyle name="_Model_RAB_MRSK_svod_PREDEL.JKH.UTV.2011(v1.0.1)_INDEX.STATION.2012(v1.0)_" xfId="114"/>
    <cellStyle name="_Model_RAB_MRSK_svod_PREDEL.JKH.UTV.2011(v1.0.1)_INDEX.STATION.2012(v2.0)" xfId="115"/>
    <cellStyle name="_Model_RAB_MRSK_svod_TEST.TEMPLATE" xfId="116"/>
    <cellStyle name="_Model_RAB_MRSK_svod_UPDATE.46EE.2011.TO.1.1" xfId="117"/>
    <cellStyle name="_Model_RAB_MRSK_svod_UPDATE.BALANCE.WARM.2011YEAR.TO.1.1" xfId="118"/>
    <cellStyle name="_Model_RAB_MRSK_svod_UPDATE.BALANCE.WARM.2011YEAR.TO.1.1_INDEX.STATION.2012(v1.0)_" xfId="119"/>
    <cellStyle name="_Model_RAB_MRSK_svod_UPDATE.BALANCE.WARM.2011YEAR.TO.1.1_INDEX.STATION.2012(v2.0)" xfId="120"/>
    <cellStyle name="_Model_RAB_MRSK_svod_UPDATE.BALANCE.WARM.2011YEAR.TO.1.1_OREP.KU.2011.MONTHLY.02(v1.1)" xfId="121"/>
    <cellStyle name="_New_Sofi" xfId="122"/>
    <cellStyle name="_New_Sofi_FFF" xfId="123"/>
    <cellStyle name="_New_Sofi_New Form10_2" xfId="124"/>
    <cellStyle name="_New_Sofi_Nsi" xfId="125"/>
    <cellStyle name="_New_Sofi_Nsi_1" xfId="126"/>
    <cellStyle name="_New_Sofi_Nsi_139" xfId="127"/>
    <cellStyle name="_New_Sofi_Nsi_140" xfId="128"/>
    <cellStyle name="_New_Sofi_Nsi_140(Зах)" xfId="129"/>
    <cellStyle name="_New_Sofi_Nsi_140_mod" xfId="130"/>
    <cellStyle name="_New_Sofi_Summary" xfId="131"/>
    <cellStyle name="_New_Sofi_Tax_form_1кв_3" xfId="132"/>
    <cellStyle name="_New_Sofi_БКЭ" xfId="133"/>
    <cellStyle name="_Nsi" xfId="134"/>
    <cellStyle name="_Plug" xfId="135"/>
    <cellStyle name="_v-2013-2030- 2b17.01.11Нах-cpiнов. курс inn 1-2-Е1xls" xfId="136"/>
    <cellStyle name="_АГ" xfId="137"/>
    <cellStyle name="_АГ_Анализ ЭЭ на 2009г (отчет ОГЭ)" xfId="138"/>
    <cellStyle name="_АГ_Калуга (июнь)" xfId="139"/>
    <cellStyle name="_АГ_Омск (июнь)" xfId="140"/>
    <cellStyle name="_АГ_Оренбург" xfId="141"/>
    <cellStyle name="_АГ_Приложение 6 - Формат скользящего бюджета и отчетности 20081" xfId="142"/>
    <cellStyle name="_АГ_Тверь (июнь)" xfId="143"/>
    <cellStyle name="_АГ_Тверь 27.05.08" xfId="144"/>
    <cellStyle name="_АГ_Тверь 27.05.08 2" xfId="145"/>
    <cellStyle name="_АГ_Тверь 27.05.08_Расшифровки CF" xfId="146"/>
    <cellStyle name="_АГ_Тверь 27.05.08_шаблон презентационных форм" xfId="147"/>
    <cellStyle name="_АГ_Форма для бюджета 2009-2013" xfId="148"/>
    <cellStyle name="_АГ_ФОРМА ДЛЯ БЮДЖЕТА 2009-2013 для БК" xfId="149"/>
    <cellStyle name="_АГ_Формат анализ ЭЭ 20.08.08" xfId="150"/>
    <cellStyle name="_АГ_Формат отчетности 2008" xfId="151"/>
    <cellStyle name="_АГ_Формы по ээ и произ пок-лям" xfId="152"/>
    <cellStyle name="_АГ_шаблон презентационных форм" xfId="153"/>
    <cellStyle name="_АГ_шаблон презентационных форм_Расшифровки CF" xfId="154"/>
    <cellStyle name="_АГТС от 09.10.09." xfId="155"/>
    <cellStyle name="_Аморт,налоги,охрана,молоко" xfId="156"/>
    <cellStyle name="_БДР (ЦФО) 05-11-08" xfId="157"/>
    <cellStyle name="_БДР 2008 факт 1 кв. + проект на год 10.04.08" xfId="158"/>
    <cellStyle name="_БДР 2009" xfId="159"/>
    <cellStyle name="_БДР 3 квартал" xfId="160"/>
    <cellStyle name="_Бухгалтерия (налоги, амортизация, прочие)" xfId="161"/>
    <cellStyle name="_Бюджет2006_ПОКАЗАТЕЛИ СВОДНЫЕ" xfId="162"/>
    <cellStyle name="_ВО ОП ТЭС-ОТ- 2007" xfId="163"/>
    <cellStyle name="_ВФ ОАО ТЭС-ОТ- 2009" xfId="164"/>
    <cellStyle name="_выручка по присоединениям2" xfId="165"/>
    <cellStyle name="_ГКПЗ 2009" xfId="166"/>
    <cellStyle name="_Договор аренды ЯЭ с разбивкой" xfId="167"/>
    <cellStyle name="_Защита ФЗП" xfId="168"/>
    <cellStyle name="_Исходные данные для модели" xfId="169"/>
    <cellStyle name="_Книга1" xfId="170"/>
    <cellStyle name="_Книга3" xfId="171"/>
    <cellStyle name="_Книга3_New Form10_2" xfId="172"/>
    <cellStyle name="_Книга3_Nsi" xfId="173"/>
    <cellStyle name="_Книга3_Nsi_1" xfId="174"/>
    <cellStyle name="_Книга3_Nsi_139" xfId="175"/>
    <cellStyle name="_Книга3_Nsi_140" xfId="176"/>
    <cellStyle name="_Книга3_Nsi_140(Зах)" xfId="177"/>
    <cellStyle name="_Книга3_Nsi_140_mod" xfId="178"/>
    <cellStyle name="_Книга3_Summary" xfId="179"/>
    <cellStyle name="_Книга3_Tax_form_1кв_3" xfId="180"/>
    <cellStyle name="_Книга3_БКЭ" xfId="181"/>
    <cellStyle name="_Книга7" xfId="182"/>
    <cellStyle name="_Книга7_New Form10_2" xfId="183"/>
    <cellStyle name="_Книга7_Nsi" xfId="184"/>
    <cellStyle name="_Книга7_Nsi_1" xfId="185"/>
    <cellStyle name="_Книга7_Nsi_139" xfId="186"/>
    <cellStyle name="_Книга7_Nsi_140" xfId="187"/>
    <cellStyle name="_Книга7_Nsi_140(Зах)" xfId="188"/>
    <cellStyle name="_Книга7_Nsi_140_mod" xfId="189"/>
    <cellStyle name="_Книга7_Summary" xfId="190"/>
    <cellStyle name="_Книга7_Tax_form_1кв_3" xfId="191"/>
    <cellStyle name="_Книга7_БКЭ" xfId="192"/>
    <cellStyle name="_Консолидация-2008-проект-new" xfId="193"/>
    <cellStyle name="_Копия Затраты под АЭР ремонт+содерж на март" xfId="194"/>
    <cellStyle name="_Модель - 2(23)" xfId="195"/>
    <cellStyle name="_МОДЕЛЬ_1 (2)" xfId="196"/>
    <cellStyle name="_МОДЕЛЬ_1 (2) 2" xfId="197"/>
    <cellStyle name="_МОДЕЛЬ_1 (2) 2_OREP.KU.2011.MONTHLY.02(v0.1)" xfId="198"/>
    <cellStyle name="_МОДЕЛЬ_1 (2) 2_OREP.KU.2011.MONTHLY.02(v0.4)" xfId="199"/>
    <cellStyle name="_МОДЕЛЬ_1 (2) 2_OREP.KU.2011.MONTHLY.11(v1.4)" xfId="200"/>
    <cellStyle name="_МОДЕЛЬ_1 (2) 2_UPDATE.OREP.KU.2011.MONTHLY.02.TO.1.2" xfId="201"/>
    <cellStyle name="_МОДЕЛЬ_1 (2)_46EE.2011(v1.0)" xfId="202"/>
    <cellStyle name="_МОДЕЛЬ_1 (2)_46EE.2011(v1.0)_INDEX.STATION.2012(v1.0)_" xfId="203"/>
    <cellStyle name="_МОДЕЛЬ_1 (2)_46EE.2011(v1.0)_INDEX.STATION.2012(v2.0)" xfId="204"/>
    <cellStyle name="_МОДЕЛЬ_1 (2)_ARMRAZR" xfId="205"/>
    <cellStyle name="_МОДЕЛЬ_1 (2)_BALANCE.WARM.2011YEAR.NEW.UPDATE.SCHEME" xfId="206"/>
    <cellStyle name="_МОДЕЛЬ_1 (2)_EE.2REK.P2011.4.78(v0.3)" xfId="207"/>
    <cellStyle name="_МОДЕЛЬ_1 (2)_INVEST.EE.PLAN.4.78(v0.1)" xfId="208"/>
    <cellStyle name="_МОДЕЛЬ_1 (2)_INVEST.EE.PLAN.4.78(v0.3)" xfId="209"/>
    <cellStyle name="_МОДЕЛЬ_1 (2)_INVEST.PLAN.4.78(v0.1)" xfId="210"/>
    <cellStyle name="_МОДЕЛЬ_1 (2)_INVEST.WARM.PLAN.4.78(v0.1)" xfId="211"/>
    <cellStyle name="_МОДЕЛЬ_1 (2)_INVEST_WARM_PLAN" xfId="212"/>
    <cellStyle name="_МОДЕЛЬ_1 (2)_NADB.JNVLS.APTEKA.2011(v1.3.3)" xfId="213"/>
    <cellStyle name="_МОДЕЛЬ_1 (2)_NADB.JNVLS.APTEKA.2011(v1.3.3)_INDEX.STATION.2012(v1.0)_" xfId="214"/>
    <cellStyle name="_МОДЕЛЬ_1 (2)_NADB.JNVLS.APTEKA.2011(v1.3.3)_INDEX.STATION.2012(v2.0)" xfId="215"/>
    <cellStyle name="_МОДЕЛЬ_1 (2)_NADB.JNVLS.APTEKA.2011(v1.3.4)" xfId="216"/>
    <cellStyle name="_МОДЕЛЬ_1 (2)_NADB.JNVLS.APTEKA.2011(v1.3.4)_INDEX.STATION.2012(v1.0)_" xfId="217"/>
    <cellStyle name="_МОДЕЛЬ_1 (2)_NADB.JNVLS.APTEKA.2011(v1.3.4)_INDEX.STATION.2012(v2.0)" xfId="218"/>
    <cellStyle name="_МОДЕЛЬ_1 (2)_PREDEL.JKH.UTV.2011(v1.0.1)" xfId="219"/>
    <cellStyle name="_МОДЕЛЬ_1 (2)_PREDEL.JKH.UTV.2011(v1.0.1)_INDEX.STATION.2012(v1.0)_" xfId="220"/>
    <cellStyle name="_МОДЕЛЬ_1 (2)_PREDEL.JKH.UTV.2011(v1.0.1)_INDEX.STATION.2012(v2.0)" xfId="221"/>
    <cellStyle name="_МОДЕЛЬ_1 (2)_TEST.TEMPLATE" xfId="222"/>
    <cellStyle name="_МОДЕЛЬ_1 (2)_UPDATE.46EE.2011.TO.1.1" xfId="223"/>
    <cellStyle name="_МОДЕЛЬ_1 (2)_UPDATE.BALANCE.WARM.2011YEAR.TO.1.1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OREP.KU.2011.MONTHLY.02(v1.1)" xfId="227"/>
    <cellStyle name="_НВВ 2009 постатейно свод по филиалам_09_02_09" xfId="228"/>
    <cellStyle name="_НВВ 2009 постатейно свод по филиалам_для Валентина" xfId="229"/>
    <cellStyle name="_Омск" xfId="230"/>
    <cellStyle name="_ОТ ИД 2009" xfId="231"/>
    <cellStyle name="_ПЛАН 2006  АРМ " xfId="232"/>
    <cellStyle name="_ПЛАН 2008 АРМ " xfId="233"/>
    <cellStyle name="_ПЛАН 2011 под 130 млн итог на подпись" xfId="234"/>
    <cellStyle name="_ПЛАН 2011 тарифы 250 млн блочный" xfId="235"/>
    <cellStyle name="_План по ремонту ХЦ 2007" xfId="236"/>
    <cellStyle name="_пр 5 тариф RAB" xfId="237"/>
    <cellStyle name="_пр 5 тариф RAB 2" xfId="238"/>
    <cellStyle name="_пр 5 тариф RAB 2_OREP.KU.2011.MONTHLY.02(v0.1)" xfId="239"/>
    <cellStyle name="_пр 5 тариф RAB 2_OREP.KU.2011.MONTHLY.02(v0.4)" xfId="240"/>
    <cellStyle name="_пр 5 тариф RAB 2_OREP.KU.2011.MONTHLY.11(v1.4)" xfId="241"/>
    <cellStyle name="_пр 5 тариф RAB 2_UPDATE.OREP.KU.2011.MONTHLY.02.TO.1.2" xfId="242"/>
    <cellStyle name="_пр 5 тариф RAB_46EE.2011(v1.0)" xfId="243"/>
    <cellStyle name="_пр 5 тариф RAB_46EE.2011(v1.0)_INDEX.STATION.2012(v1.0)_" xfId="244"/>
    <cellStyle name="_пр 5 тариф RAB_46EE.2011(v1.0)_INDEX.STATION.2012(v2.0)" xfId="245"/>
    <cellStyle name="_пр 5 тариф RAB_ARMRAZR" xfId="246"/>
    <cellStyle name="_пр 5 тариф RAB_BALANCE.WARM.2011YEAR.NEW.UPDATE.SCHEME" xfId="247"/>
    <cellStyle name="_пр 5 тариф RAB_EE.2REK.P2011.4.78(v0.3)" xfId="248"/>
    <cellStyle name="_пр 5 тариф RAB_INVEST.EE.PLAN.4.78(v0.1)" xfId="249"/>
    <cellStyle name="_пр 5 тариф RAB_INVEST.EE.PLAN.4.78(v0.3)" xfId="250"/>
    <cellStyle name="_пр 5 тариф RAB_INVEST.PLAN.4.78(v0.1)" xfId="251"/>
    <cellStyle name="_пр 5 тариф RAB_INVEST.WARM.PLAN.4.78(v0.1)" xfId="252"/>
    <cellStyle name="_пр 5 тариф RAB_INVEST_WARM_PLAN" xfId="253"/>
    <cellStyle name="_пр 5 тариф RAB_NADB.JNVLS.APTEKA.2011(v1.3.3)" xfId="254"/>
    <cellStyle name="_пр 5 тариф RAB_NADB.JNVLS.APTEKA.2011(v1.3.3)_INDEX.STATION.2012(v1.0)_" xfId="255"/>
    <cellStyle name="_пр 5 тариф RAB_NADB.JNVLS.APTEKA.2011(v1.3.3)_INDEX.STATION.2012(v2.0)" xfId="256"/>
    <cellStyle name="_пр 5 тариф RAB_NADB.JNVLS.APTEKA.2011(v1.3.4)" xfId="257"/>
    <cellStyle name="_пр 5 тариф RAB_NADB.JNVLS.APTEKA.2011(v1.3.4)_INDEX.STATION.2012(v1.0)_" xfId="258"/>
    <cellStyle name="_пр 5 тариф RAB_NADB.JNVLS.APTEKA.2011(v1.3.4)_INDEX.STATION.2012(v2.0)" xfId="259"/>
    <cellStyle name="_пр 5 тариф RAB_PREDEL.JKH.UTV.2011(v1.0.1)" xfId="260"/>
    <cellStyle name="_пр 5 тариф RAB_PREDEL.JKH.UTV.2011(v1.0.1)_INDEX.STATION.2012(v1.0)_" xfId="261"/>
    <cellStyle name="_пр 5 тариф RAB_PREDEL.JKH.UTV.2011(v1.0.1)_INDEX.STATION.2012(v2.0)" xfId="262"/>
    <cellStyle name="_пр 5 тариф RAB_TEST.TEMPLATE" xfId="263"/>
    <cellStyle name="_пр 5 тариф RAB_UPDATE.46EE.2011.TO.1.1" xfId="264"/>
    <cellStyle name="_пр 5 тариф RAB_UPDATE.BALANCE.WARM.2011YEAR.TO.1.1" xfId="265"/>
    <cellStyle name="_пр 5 тариф RAB_UPDATE.BALANCE.WARM.2011YEAR.TO.1.1_INDEX.STATION.2012(v1.0)_" xfId="266"/>
    <cellStyle name="_пр 5 тариф RAB_UPDATE.BALANCE.WARM.2011YEAR.TO.1.1_INDEX.STATION.2012(v2.0)" xfId="267"/>
    <cellStyle name="_пр 5 тариф RAB_UPDATE.BALANCE.WARM.2011YEAR.TO.1.1_OREP.KU.2011.MONTHLY.02(v1.1)" xfId="268"/>
    <cellStyle name="_Предожение _ДБП_2009 г ( согласованные БП)  (2)" xfId="269"/>
    <cellStyle name="_ПРИЛ. 2003_ЧТЭ" xfId="270"/>
    <cellStyle name="_Приложение 2 0806 факт" xfId="271"/>
    <cellStyle name="_Приложение МТС-3-КС" xfId="272"/>
    <cellStyle name="_Приложение-МТС--2-1" xfId="273"/>
    <cellStyle name="_Расчет RAB_22072008" xfId="274"/>
    <cellStyle name="_Расчет RAB_22072008 2" xfId="275"/>
    <cellStyle name="_Расчет RAB_22072008 2_OREP.KU.2011.MONTHLY.02(v0.1)" xfId="276"/>
    <cellStyle name="_Расчет RAB_22072008 2_OREP.KU.2011.MONTHLY.02(v0.4)" xfId="277"/>
    <cellStyle name="_Расчет RAB_22072008 2_OREP.KU.2011.MONTHLY.11(v1.4)" xfId="278"/>
    <cellStyle name="_Расчет RAB_22072008 2_UPDATE.OREP.KU.2011.MONTHLY.02.TO.1.2" xfId="279"/>
    <cellStyle name="_Расчет RAB_22072008_46EE.2011(v1.0)" xfId="280"/>
    <cellStyle name="_Расчет RAB_22072008_46EE.2011(v1.0)_INDEX.STATION.2012(v1.0)_" xfId="281"/>
    <cellStyle name="_Расчет RAB_22072008_46EE.2011(v1.0)_INDEX.STATION.2012(v2.0)" xfId="282"/>
    <cellStyle name="_Расчет RAB_22072008_ARMRAZR" xfId="283"/>
    <cellStyle name="_Расчет RAB_22072008_BALANCE.WARM.2011YEAR.NEW.UPDATE.SCHEME" xfId="284"/>
    <cellStyle name="_Расчет RAB_22072008_EE.2REK.P2011.4.78(v0.3)" xfId="285"/>
    <cellStyle name="_Расчет RAB_22072008_INVEST.EE.PLAN.4.78(v0.1)" xfId="286"/>
    <cellStyle name="_Расчет RAB_22072008_INVEST.EE.PLAN.4.78(v0.3)" xfId="287"/>
    <cellStyle name="_Расчет RAB_22072008_INVEST.PLAN.4.78(v0.1)" xfId="288"/>
    <cellStyle name="_Расчет RAB_22072008_INVEST.WARM.PLAN.4.78(v0.1)" xfId="289"/>
    <cellStyle name="_Расчет RAB_22072008_INVEST_WARM_PLAN" xfId="290"/>
    <cellStyle name="_Расчет RAB_22072008_NADB.JNVLS.APTEKA.2011(v1.3.3)" xfId="291"/>
    <cellStyle name="_Расчет RAB_22072008_NADB.JNVLS.APTEKA.2011(v1.3.3)_INDEX.STATION.2012(v1.0)_" xfId="292"/>
    <cellStyle name="_Расчет RAB_22072008_NADB.JNVLS.APTEKA.2011(v1.3.3)_INDEX.STATION.2012(v2.0)" xfId="293"/>
    <cellStyle name="_Расчет RAB_22072008_NADB.JNVLS.APTEKA.2011(v1.3.4)" xfId="294"/>
    <cellStyle name="_Расчет RAB_22072008_NADB.JNVLS.APTEKA.2011(v1.3.4)_INDEX.STATION.2012(v1.0)_" xfId="295"/>
    <cellStyle name="_Расчет RAB_22072008_NADB.JNVLS.APTEKA.2011(v1.3.4)_INDEX.STATION.2012(v2.0)" xfId="296"/>
    <cellStyle name="_Расчет RAB_22072008_PREDEL.JKH.UTV.2011(v1.0.1)" xfId="297"/>
    <cellStyle name="_Расчет RAB_22072008_PREDEL.JKH.UTV.2011(v1.0.1)_INDEX.STATION.2012(v1.0)_" xfId="298"/>
    <cellStyle name="_Расчет RAB_22072008_PREDEL.JKH.UTV.2011(v1.0.1)_INDEX.STATION.2012(v2.0)" xfId="299"/>
    <cellStyle name="_Расчет RAB_22072008_TEST.TEMPLATE" xfId="300"/>
    <cellStyle name="_Расчет RAB_22072008_UPDATE.46EE.2011.TO.1.1" xfId="301"/>
    <cellStyle name="_Расчет RAB_22072008_UPDATE.BALANCE.WARM.2011YEAR.TO.1.1" xfId="302"/>
    <cellStyle name="_Расчет RAB_22072008_UPDATE.BALANCE.WARM.2011YEAR.TO.1.1_INDEX.STATION.2012(v1.0)_" xfId="303"/>
    <cellStyle name="_Расчет RAB_22072008_UPDATE.BALANCE.WARM.2011YEAR.TO.1.1_INDEX.STATION.2012(v2.0)" xfId="304"/>
    <cellStyle name="_Расчет RAB_22072008_UPDATE.BALANCE.WARM.2011YEAR.TO.1.1_OREP.KU.2011.MONTHLY.02(v1.1)" xfId="305"/>
    <cellStyle name="_Расчет RAB_Лен и МОЭСК_с 2010 года_14.04.2009_со сглаж_version 3.0_без ФСК" xfId="306"/>
    <cellStyle name="_Расчет RAB_Лен и МОЭСК_с 2010 года_14.04.2009_со сглаж_version 3.0_без ФСК 2" xfId="307"/>
    <cellStyle name="_Расчет RAB_Лен и МОЭСК_с 2010 года_14.04.2009_со сглаж_version 3.0_без ФСК 2_OREP.KU.2011.MONTHLY.02(v0.1)" xfId="308"/>
    <cellStyle name="_Расчет RAB_Лен и МОЭСК_с 2010 года_14.04.2009_со сглаж_version 3.0_без ФСК 2_OREP.KU.2011.MONTHLY.02(v0.4)" xfId="309"/>
    <cellStyle name="_Расчет RAB_Лен и МОЭСК_с 2010 года_14.04.2009_со сглаж_version 3.0_без ФСК 2_OREP.KU.2011.MONTHLY.11(v1.4)" xfId="310"/>
    <cellStyle name="_Расчет RAB_Лен и МОЭСК_с 2010 года_14.04.2009_со сглаж_version 3.0_без ФСК 2_UPDATE.OREP.KU.2011.MONTHLY.02.TO.1.2" xfId="311"/>
    <cellStyle name="_Расчет RAB_Лен и МОЭСК_с 2010 года_14.04.2009_со сглаж_version 3.0_без ФСК_46EE.2011(v1.0)" xfId="312"/>
    <cellStyle name="_Расчет RAB_Лен и МОЭСК_с 2010 года_14.04.2009_со сглаж_version 3.0_без ФСК_46EE.2011(v1.0)_INDEX.STATION.2012(v1.0)_" xfId="313"/>
    <cellStyle name="_Расчет RAB_Лен и МОЭСК_с 2010 года_14.04.2009_со сглаж_version 3.0_без ФСК_46EE.2011(v1.0)_INDEX.STATION.2012(v2.0)" xfId="314"/>
    <cellStyle name="_Расчет RAB_Лен и МОЭСК_с 2010 года_14.04.2009_со сглаж_version 3.0_без ФСК_ARMRAZR" xfId="315"/>
    <cellStyle name="_Расчет RAB_Лен и МОЭСК_с 2010 года_14.04.2009_со сглаж_version 3.0_без ФСК_BALANCE.WARM.2011YEAR.NEW.UPDATE.SCHEME" xfId="316"/>
    <cellStyle name="_Расчет RAB_Лен и МОЭСК_с 2010 года_14.04.2009_со сглаж_version 3.0_без ФСК_EE.2REK.P2011.4.78(v0.3)" xfId="317"/>
    <cellStyle name="_Расчет RAB_Лен и МОЭСК_с 2010 года_14.04.2009_со сглаж_version 3.0_без ФСК_INVEST.EE.PLAN.4.78(v0.1)" xfId="318"/>
    <cellStyle name="_Расчет RAB_Лен и МОЭСК_с 2010 года_14.04.2009_со сглаж_version 3.0_без ФСК_INVEST.EE.PLAN.4.78(v0.3)" xfId="319"/>
    <cellStyle name="_Расчет RAB_Лен и МОЭСК_с 2010 года_14.04.2009_со сглаж_version 3.0_без ФСК_INVEST.PLAN.4.78(v0.1)" xfId="320"/>
    <cellStyle name="_Расчет RAB_Лен и МОЭСК_с 2010 года_14.04.2009_со сглаж_version 3.0_без ФСК_INVEST.WARM.PLAN.4.78(v0.1)" xfId="321"/>
    <cellStyle name="_Расчет RAB_Лен и МОЭСК_с 2010 года_14.04.2009_со сглаж_version 3.0_без ФСК_INVEST_WARM_PLAN" xfId="322"/>
    <cellStyle name="_Расчет RAB_Лен и МОЭСК_с 2010 года_14.04.2009_со сглаж_version 3.0_без ФСК_NADB.JNVLS.APTEKA.2011(v1.3.3)" xfId="323"/>
    <cellStyle name="_Расчет RAB_Лен и МОЭСК_с 2010 года_14.04.2009_со сглаж_version 3.0_без ФСК_NADB.JNVLS.APTEKA.2011(v1.3.3)_INDEX.STATION.2012(v1.0)_" xfId="324"/>
    <cellStyle name="_Расчет RAB_Лен и МОЭСК_с 2010 года_14.04.2009_со сглаж_version 3.0_без ФСК_NADB.JNVLS.APTEKA.2011(v1.3.3)_INDEX.STATION.2012(v2.0)" xfId="325"/>
    <cellStyle name="_Расчет RAB_Лен и МОЭСК_с 2010 года_14.04.2009_со сглаж_version 3.0_без ФСК_NADB.JNVLS.APTEKA.2011(v1.3.4)" xfId="326"/>
    <cellStyle name="_Расчет RAB_Лен и МОЭСК_с 2010 года_14.04.2009_со сглаж_version 3.0_без ФСК_NADB.JNVLS.APTEKA.2011(v1.3.4)_INDEX.STATION.2012(v1.0)_" xfId="327"/>
    <cellStyle name="_Расчет RAB_Лен и МОЭСК_с 2010 года_14.04.2009_со сглаж_version 3.0_без ФСК_NADB.JNVLS.APTEKA.2011(v1.3.4)_INDEX.STATION.2012(v2.0)" xfId="328"/>
    <cellStyle name="_Расчет RAB_Лен и МОЭСК_с 2010 года_14.04.2009_со сглаж_version 3.0_без ФСК_PREDEL.JKH.UTV.2011(v1.0.1)" xfId="329"/>
    <cellStyle name="_Расчет RAB_Лен и МОЭСК_с 2010 года_14.04.2009_со сглаж_version 3.0_без ФСК_PREDEL.JKH.UTV.2011(v1.0.1)_INDEX.STATION.2012(v1.0)_" xfId="330"/>
    <cellStyle name="_Расчет RAB_Лен и МОЭСК_с 2010 года_14.04.2009_со сглаж_version 3.0_без ФСК_PREDEL.JKH.UTV.2011(v1.0.1)_INDEX.STATION.2012(v2.0)" xfId="331"/>
    <cellStyle name="_Расчет RAB_Лен и МОЭСК_с 2010 года_14.04.2009_со сглаж_version 3.0_без ФСК_TEST.TEMPLATE" xfId="332"/>
    <cellStyle name="_Расчет RAB_Лен и МОЭСК_с 2010 года_14.04.2009_со сглаж_version 3.0_без ФСК_UPDATE.46EE.2011.TO.1.1" xfId="333"/>
    <cellStyle name="_Расчет RAB_Лен и МОЭСК_с 2010 года_14.04.2009_со сглаж_version 3.0_без ФСК_UPDATE.BALANCE.WARM.2011YEAR.TO.1.1" xfId="334"/>
    <cellStyle name="_Расчет RAB_Лен и МОЭСК_с 2010 года_14.04.2009_со сглаж_version 3.0_без ФСК_UPDATE.BALANCE.WARM.2011YEAR.TO.1.1_INDEX.STATION.2012(v1.0)_" xfId="335"/>
    <cellStyle name="_Расчет RAB_Лен и МОЭСК_с 2010 года_14.04.2009_со сглаж_version 3.0_без ФСК_UPDATE.BALANCE.WARM.2011YEAR.TO.1.1_INDEX.STATION.2012(v2.0)" xfId="336"/>
    <cellStyle name="_Расчет RAB_Лен и МОЭСК_с 2010 года_14.04.2009_со сглаж_version 3.0_без ФСК_UPDATE.BALANCE.WARM.2011YEAR.TO.1.1_OREP.KU.2011.MONTHLY.02(v1.1)" xfId="337"/>
    <cellStyle name="_Расчет на 2008 год" xfId="338"/>
    <cellStyle name="_Расчет на 2009 год" xfId="339"/>
    <cellStyle name="_Расчет ТЕХПД на 2010 год" xfId="340"/>
    <cellStyle name="_Рем программа СТЭЦ-1тарифы 2010 год" xfId="341"/>
    <cellStyle name="_Сб-macro 2020" xfId="342"/>
    <cellStyle name="_Сб-macro 2020 2" xfId="343"/>
    <cellStyle name="_Свод по ИПР (2)" xfId="344"/>
    <cellStyle name="_Справочник затрат_ЛХ_20.10.05" xfId="345"/>
    <cellStyle name="_Табл. 9, ТФБ 2009" xfId="346"/>
    <cellStyle name="_таблицы для расчетов28-04-08_2006-2009_прибыль корр_по ИА" xfId="347"/>
    <cellStyle name="_таблицы для расчетов28-04-08_2006-2009с ИА" xfId="348"/>
    <cellStyle name="_Тарифы  СИЗ СП ОД Шапина" xfId="349"/>
    <cellStyle name="_Услуги связи_2008_котельные" xfId="350"/>
    <cellStyle name="_Форма 6  РТК.xls(отчет по Адр пр. ЛО)" xfId="351"/>
    <cellStyle name="_Форма программы ремонтов " xfId="352"/>
    <cellStyle name="_Формат разбивки по МРСК_РСК" xfId="353"/>
    <cellStyle name="_Формат_для Согласования" xfId="354"/>
    <cellStyle name="_ХХХ Прил 2 Формы бюджетных документов 2007" xfId="355"/>
    <cellStyle name="_экон.форм-т ВО 1 с разбивкой" xfId="356"/>
    <cellStyle name="’К‰Э [0.00]" xfId="357"/>
    <cellStyle name="”€ќђќ‘ћ‚›‰" xfId="358"/>
    <cellStyle name="”€љ‘€ђћ‚ђќќ›‰" xfId="359"/>
    <cellStyle name="”ќђќ‘ћ‚›‰" xfId="360"/>
    <cellStyle name="”љ‘ђћ‚ђќќ›‰" xfId="361"/>
    <cellStyle name="„…ќ…†ќ›‰" xfId="362"/>
    <cellStyle name="„ђ’ђ" xfId="363"/>
    <cellStyle name="€’ћѓћ‚›‰" xfId="364"/>
    <cellStyle name="‡ђѓћ‹ћ‚ћљ1" xfId="365"/>
    <cellStyle name="‡ђѓћ‹ћ‚ћљ2" xfId="366"/>
    <cellStyle name="’ћѓћ‚›‰" xfId="367"/>
    <cellStyle name="0,0&#13;&#10;NA&#13;&#10; 2" xfId="368"/>
    <cellStyle name="0,00;0;" xfId="369"/>
    <cellStyle name="0,00;0; 2" xfId="370"/>
    <cellStyle name="0,00;0; 3" xfId="371"/>
    <cellStyle name="0,00;0; 4" xfId="372"/>
    <cellStyle name="1Normal" xfId="373"/>
    <cellStyle name="20% - Accent1" xfId="374"/>
    <cellStyle name="20% - Accent1 2" xfId="375"/>
    <cellStyle name="20% - Accent1 3" xfId="376"/>
    <cellStyle name="20% - Accent1 4" xfId="377"/>
    <cellStyle name="20% - Accent1 5" xfId="378"/>
    <cellStyle name="20% - Accent1_46EE.2011(v1.0)" xfId="379"/>
    <cellStyle name="20% - Accent2" xfId="380"/>
    <cellStyle name="20% - Accent2 2" xfId="381"/>
    <cellStyle name="20% - Accent2 3" xfId="382"/>
    <cellStyle name="20% - Accent2 4" xfId="383"/>
    <cellStyle name="20% - Accent2 5" xfId="384"/>
    <cellStyle name="20% - Accent2_46EE.2011(v1.0)" xfId="385"/>
    <cellStyle name="20% - Accent3" xfId="386"/>
    <cellStyle name="20% - Accent3 2" xfId="387"/>
    <cellStyle name="20% - Accent3 3" xfId="388"/>
    <cellStyle name="20% - Accent3 4" xfId="389"/>
    <cellStyle name="20% - Accent3 5" xfId="390"/>
    <cellStyle name="20% - Accent3_46EE.2011(v1.0)" xfId="391"/>
    <cellStyle name="20% - Accent4" xfId="392"/>
    <cellStyle name="20% - Accent4 2" xfId="393"/>
    <cellStyle name="20% - Accent4 3" xfId="394"/>
    <cellStyle name="20% - Accent4 4" xfId="395"/>
    <cellStyle name="20% - Accent4 5" xfId="396"/>
    <cellStyle name="20% - Accent4_46EE.2011(v1.0)" xfId="397"/>
    <cellStyle name="20% - Accent5" xfId="398"/>
    <cellStyle name="20% - Accent5 2" xfId="399"/>
    <cellStyle name="20% - Accent5 3" xfId="400"/>
    <cellStyle name="20% - Accent5 4" xfId="401"/>
    <cellStyle name="20% - Accent5 5" xfId="402"/>
    <cellStyle name="20% - Accent5_46EE.2011(v1.0)" xfId="403"/>
    <cellStyle name="20% - Accent6" xfId="404"/>
    <cellStyle name="20% - Accent6 2" xfId="405"/>
    <cellStyle name="20% - Accent6 3" xfId="406"/>
    <cellStyle name="20% - Accent6 4" xfId="407"/>
    <cellStyle name="20% - Accent6 5" xfId="408"/>
    <cellStyle name="20% - Accent6_46EE.2011(v1.0)" xfId="409"/>
    <cellStyle name="20% - Акцент1" xfId="410"/>
    <cellStyle name="20% — акцент1" xfId="411"/>
    <cellStyle name="20% - Акцент1 10" xfId="412"/>
    <cellStyle name="20% - Акцент1 2" xfId="413"/>
    <cellStyle name="20% - Акцент1 2 2" xfId="414"/>
    <cellStyle name="20% - Акцент1 2 3" xfId="415"/>
    <cellStyle name="20% - Акцент1 2_46EE.2011(v1.0)" xfId="416"/>
    <cellStyle name="20% - Акцент1 3" xfId="417"/>
    <cellStyle name="20% - Акцент1 3 2" xfId="418"/>
    <cellStyle name="20% - Акцент1 3 3" xfId="419"/>
    <cellStyle name="20% - Акцент1 3_46EE.2011(v1.0)" xfId="420"/>
    <cellStyle name="20% - Акцент1 4" xfId="421"/>
    <cellStyle name="20% - Акцент1 4 2" xfId="422"/>
    <cellStyle name="20% - Акцент1 4 3" xfId="423"/>
    <cellStyle name="20% - Акцент1 4_46EE.2011(v1.0)" xfId="424"/>
    <cellStyle name="20% - Акцент1 5" xfId="425"/>
    <cellStyle name="20% - Акцент1 5 2" xfId="426"/>
    <cellStyle name="20% - Акцент1 5 3" xfId="427"/>
    <cellStyle name="20% - Акцент1 5_46EE.2011(v1.0)" xfId="428"/>
    <cellStyle name="20% - Акцент1 6" xfId="429"/>
    <cellStyle name="20% - Акцент1 6 2" xfId="430"/>
    <cellStyle name="20% - Акцент1 6 3" xfId="431"/>
    <cellStyle name="20% - Акцент1 6_46EE.2011(v1.0)" xfId="432"/>
    <cellStyle name="20% - Акцент1 7" xfId="433"/>
    <cellStyle name="20% - Акцент1 7 2" xfId="434"/>
    <cellStyle name="20% - Акцент1 7 3" xfId="435"/>
    <cellStyle name="20% - Акцент1 7_46EE.2011(v1.0)" xfId="436"/>
    <cellStyle name="20% - Акцент1 8" xfId="437"/>
    <cellStyle name="20% - Акцент1 8 2" xfId="438"/>
    <cellStyle name="20% - Акцент1 8 3" xfId="439"/>
    <cellStyle name="20% - Акцент1 8_46EE.2011(v1.0)" xfId="440"/>
    <cellStyle name="20% - Акцент1 9" xfId="441"/>
    <cellStyle name="20% - Акцент1 9 2" xfId="442"/>
    <cellStyle name="20% - Акцент1 9 3" xfId="443"/>
    <cellStyle name="20% - Акцент1 9_46EE.2011(v1.0)" xfId="444"/>
    <cellStyle name="20% - Акцент2" xfId="445"/>
    <cellStyle name="20% — акцент2" xfId="446"/>
    <cellStyle name="20% - Акцент2 10" xfId="447"/>
    <cellStyle name="20% - Акцент2 2" xfId="448"/>
    <cellStyle name="20% - Акцент2 2 2" xfId="449"/>
    <cellStyle name="20% - Акцент2 2 3" xfId="450"/>
    <cellStyle name="20% - Акцент2 2_46EE.2011(v1.0)" xfId="451"/>
    <cellStyle name="20% - Акцент2 3" xfId="452"/>
    <cellStyle name="20% - Акцент2 3 2" xfId="453"/>
    <cellStyle name="20% - Акцент2 3 3" xfId="454"/>
    <cellStyle name="20% - Акцент2 3_46EE.2011(v1.0)" xfId="455"/>
    <cellStyle name="20% - Акцент2 4" xfId="456"/>
    <cellStyle name="20% - Акцент2 4 2" xfId="457"/>
    <cellStyle name="20% - Акцент2 4 3" xfId="458"/>
    <cellStyle name="20% - Акцент2 4_46EE.2011(v1.0)" xfId="459"/>
    <cellStyle name="20% - Акцент2 5" xfId="460"/>
    <cellStyle name="20% - Акцент2 5 2" xfId="461"/>
    <cellStyle name="20% - Акцент2 5 3" xfId="462"/>
    <cellStyle name="20% - Акцент2 5_46EE.2011(v1.0)" xfId="463"/>
    <cellStyle name="20% - Акцент2 6" xfId="464"/>
    <cellStyle name="20% - Акцент2 6 2" xfId="465"/>
    <cellStyle name="20% - Акцент2 6 3" xfId="466"/>
    <cellStyle name="20% - Акцент2 6_46EE.2011(v1.0)" xfId="467"/>
    <cellStyle name="20% - Акцент2 7" xfId="468"/>
    <cellStyle name="20% - Акцент2 7 2" xfId="469"/>
    <cellStyle name="20% - Акцент2 7 3" xfId="470"/>
    <cellStyle name="20% - Акцент2 7_46EE.2011(v1.0)" xfId="471"/>
    <cellStyle name="20% - Акцент2 8" xfId="472"/>
    <cellStyle name="20% - Акцент2 8 2" xfId="473"/>
    <cellStyle name="20% - Акцент2 8 3" xfId="474"/>
    <cellStyle name="20% - Акцент2 8_46EE.2011(v1.0)" xfId="475"/>
    <cellStyle name="20% - Акцент2 9" xfId="476"/>
    <cellStyle name="20% - Акцент2 9 2" xfId="477"/>
    <cellStyle name="20% - Акцент2 9 3" xfId="478"/>
    <cellStyle name="20% - Акцент2 9_46EE.2011(v1.0)" xfId="479"/>
    <cellStyle name="20% - Акцент3" xfId="480"/>
    <cellStyle name="20% — акцент3" xfId="481"/>
    <cellStyle name="20% - Акцент3 10" xfId="482"/>
    <cellStyle name="20% - Акцент3 2" xfId="483"/>
    <cellStyle name="20% - Акцент3 2 2" xfId="484"/>
    <cellStyle name="20% - Акцент3 2 3" xfId="485"/>
    <cellStyle name="20% - Акцент3 2_46EE.2011(v1.0)" xfId="486"/>
    <cellStyle name="20% - Акцент3 3" xfId="487"/>
    <cellStyle name="20% - Акцент3 3 2" xfId="488"/>
    <cellStyle name="20% - Акцент3 3 3" xfId="489"/>
    <cellStyle name="20% - Акцент3 3_46EE.2011(v1.0)" xfId="490"/>
    <cellStyle name="20% - Акцент3 4" xfId="491"/>
    <cellStyle name="20% - Акцент3 4 2" xfId="492"/>
    <cellStyle name="20% - Акцент3 4 3" xfId="493"/>
    <cellStyle name="20% - Акцент3 4_46EE.2011(v1.0)" xfId="494"/>
    <cellStyle name="20% - Акцент3 5" xfId="495"/>
    <cellStyle name="20% - Акцент3 5 2" xfId="496"/>
    <cellStyle name="20% - Акцент3 5 3" xfId="497"/>
    <cellStyle name="20% - Акцент3 5_46EE.2011(v1.0)" xfId="498"/>
    <cellStyle name="20% - Акцент3 6" xfId="499"/>
    <cellStyle name="20% - Акцент3 6 2" xfId="500"/>
    <cellStyle name="20% - Акцент3 6 3" xfId="501"/>
    <cellStyle name="20% - Акцент3 6_46EE.2011(v1.0)" xfId="502"/>
    <cellStyle name="20% - Акцент3 7" xfId="503"/>
    <cellStyle name="20% - Акцент3 7 2" xfId="504"/>
    <cellStyle name="20% - Акцент3 7 3" xfId="505"/>
    <cellStyle name="20% - Акцент3 7_46EE.2011(v1.0)" xfId="506"/>
    <cellStyle name="20% - Акцент3 8" xfId="507"/>
    <cellStyle name="20% - Акцент3 8 2" xfId="508"/>
    <cellStyle name="20% - Акцент3 8 3" xfId="509"/>
    <cellStyle name="20% - Акцент3 8_46EE.2011(v1.0)" xfId="510"/>
    <cellStyle name="20% - Акцент3 9" xfId="511"/>
    <cellStyle name="20% - Акцент3 9 2" xfId="512"/>
    <cellStyle name="20% - Акцент3 9 3" xfId="513"/>
    <cellStyle name="20% - Акцент3 9_46EE.2011(v1.0)" xfId="514"/>
    <cellStyle name="20% - Акцент4" xfId="515"/>
    <cellStyle name="20% — акцент4" xfId="516"/>
    <cellStyle name="20% - Акцент4 10" xfId="517"/>
    <cellStyle name="20% - Акцент4 2" xfId="518"/>
    <cellStyle name="20% - Акцент4 2 2" xfId="519"/>
    <cellStyle name="20% - Акцент4 2 3" xfId="520"/>
    <cellStyle name="20% - Акцент4 2_46EE.2011(v1.0)" xfId="521"/>
    <cellStyle name="20% - Акцент4 3" xfId="522"/>
    <cellStyle name="20% - Акцент4 3 2" xfId="523"/>
    <cellStyle name="20% - Акцент4 3 3" xfId="524"/>
    <cellStyle name="20% - Акцент4 3_46EE.2011(v1.0)" xfId="525"/>
    <cellStyle name="20% - Акцент4 4" xfId="526"/>
    <cellStyle name="20% - Акцент4 4 2" xfId="527"/>
    <cellStyle name="20% - Акцент4 4 3" xfId="528"/>
    <cellStyle name="20% - Акцент4 4_46EE.2011(v1.0)" xfId="529"/>
    <cellStyle name="20% - Акцент4 5" xfId="530"/>
    <cellStyle name="20% - Акцент4 5 2" xfId="531"/>
    <cellStyle name="20% - Акцент4 5 3" xfId="532"/>
    <cellStyle name="20% - Акцент4 5_46EE.2011(v1.0)" xfId="533"/>
    <cellStyle name="20% - Акцент4 6" xfId="534"/>
    <cellStyle name="20% - Акцент4 6 2" xfId="535"/>
    <cellStyle name="20% - Акцент4 6 3" xfId="536"/>
    <cellStyle name="20% - Акцент4 6_46EE.2011(v1.0)" xfId="537"/>
    <cellStyle name="20% - Акцент4 7" xfId="538"/>
    <cellStyle name="20% - Акцент4 7 2" xfId="539"/>
    <cellStyle name="20% - Акцент4 7 3" xfId="540"/>
    <cellStyle name="20% - Акцент4 7_46EE.2011(v1.0)" xfId="541"/>
    <cellStyle name="20% - Акцент4 8" xfId="542"/>
    <cellStyle name="20% - Акцент4 8 2" xfId="543"/>
    <cellStyle name="20% - Акцент4 8 3" xfId="544"/>
    <cellStyle name="20% - Акцент4 8_46EE.2011(v1.0)" xfId="545"/>
    <cellStyle name="20% - Акцент4 9" xfId="546"/>
    <cellStyle name="20% - Акцент4 9 2" xfId="547"/>
    <cellStyle name="20% - Акцент4 9 3" xfId="548"/>
    <cellStyle name="20% - Акцент4 9_46EE.2011(v1.0)" xfId="549"/>
    <cellStyle name="20% - Акцент5" xfId="550"/>
    <cellStyle name="20% — акцент5" xfId="551"/>
    <cellStyle name="20% - Акцент5 10" xfId="552"/>
    <cellStyle name="20% - Акцент5 2" xfId="553"/>
    <cellStyle name="20% - Акцент5 2 2" xfId="554"/>
    <cellStyle name="20% - Акцент5 2 3" xfId="555"/>
    <cellStyle name="20% - Акцент5 2_46EE.2011(v1.0)" xfId="556"/>
    <cellStyle name="20% - Акцент5 3" xfId="557"/>
    <cellStyle name="20% - Акцент5 3 2" xfId="558"/>
    <cellStyle name="20% - Акцент5 3 3" xfId="559"/>
    <cellStyle name="20% - Акцент5 3_46EE.2011(v1.0)" xfId="560"/>
    <cellStyle name="20% - Акцент5 4" xfId="561"/>
    <cellStyle name="20% - Акцент5 4 2" xfId="562"/>
    <cellStyle name="20% - Акцент5 4 3" xfId="563"/>
    <cellStyle name="20% - Акцент5 4_46EE.2011(v1.0)" xfId="564"/>
    <cellStyle name="20% - Акцент5 5" xfId="565"/>
    <cellStyle name="20% - Акцент5 5 2" xfId="566"/>
    <cellStyle name="20% - Акцент5 5 3" xfId="567"/>
    <cellStyle name="20% - Акцент5 5_46EE.2011(v1.0)" xfId="568"/>
    <cellStyle name="20% - Акцент5 6" xfId="569"/>
    <cellStyle name="20% - Акцент5 6 2" xfId="570"/>
    <cellStyle name="20% - Акцент5 6 3" xfId="571"/>
    <cellStyle name="20% - Акцент5 6_46EE.2011(v1.0)" xfId="572"/>
    <cellStyle name="20% - Акцент5 7" xfId="573"/>
    <cellStyle name="20% - Акцент5 7 2" xfId="574"/>
    <cellStyle name="20% - Акцент5 7 3" xfId="575"/>
    <cellStyle name="20% - Акцент5 7_46EE.2011(v1.0)" xfId="576"/>
    <cellStyle name="20% - Акцент5 8" xfId="577"/>
    <cellStyle name="20% - Акцент5 8 2" xfId="578"/>
    <cellStyle name="20% - Акцент5 8 3" xfId="579"/>
    <cellStyle name="20% - Акцент5 8_46EE.2011(v1.0)" xfId="580"/>
    <cellStyle name="20% - Акцент5 9" xfId="581"/>
    <cellStyle name="20% - Акцент5 9 2" xfId="582"/>
    <cellStyle name="20% - Акцент5 9 3" xfId="583"/>
    <cellStyle name="20% - Акцент5 9_46EE.2011(v1.0)" xfId="584"/>
    <cellStyle name="20% - Акцент6" xfId="585"/>
    <cellStyle name="20% — акцент6" xfId="586"/>
    <cellStyle name="20% - Акцент6 10" xfId="587"/>
    <cellStyle name="20% - Акцент6 2" xfId="588"/>
    <cellStyle name="20% - Акцент6 2 2" xfId="589"/>
    <cellStyle name="20% - Акцент6 2 3" xfId="590"/>
    <cellStyle name="20% - Акцент6 2_46EE.2011(v1.0)" xfId="591"/>
    <cellStyle name="20% - Акцент6 3" xfId="592"/>
    <cellStyle name="20% - Акцент6 3 2" xfId="593"/>
    <cellStyle name="20% - Акцент6 3 3" xfId="594"/>
    <cellStyle name="20% - Акцент6 3_46EE.2011(v1.0)" xfId="595"/>
    <cellStyle name="20% - Акцент6 4" xfId="596"/>
    <cellStyle name="20% - Акцент6 4 2" xfId="597"/>
    <cellStyle name="20% - Акцент6 4 3" xfId="598"/>
    <cellStyle name="20% - Акцент6 4_46EE.2011(v1.0)" xfId="599"/>
    <cellStyle name="20% - Акцент6 5" xfId="600"/>
    <cellStyle name="20% - Акцент6 5 2" xfId="601"/>
    <cellStyle name="20% - Акцент6 5 3" xfId="602"/>
    <cellStyle name="20% - Акцент6 5_46EE.2011(v1.0)" xfId="603"/>
    <cellStyle name="20% - Акцент6 6" xfId="604"/>
    <cellStyle name="20% - Акцент6 6 2" xfId="605"/>
    <cellStyle name="20% - Акцент6 6 3" xfId="606"/>
    <cellStyle name="20% - Акцент6 6_46EE.2011(v1.0)" xfId="607"/>
    <cellStyle name="20% - Акцент6 7" xfId="608"/>
    <cellStyle name="20% - Акцент6 7 2" xfId="609"/>
    <cellStyle name="20% - Акцент6 7 3" xfId="610"/>
    <cellStyle name="20% - Акцент6 7_46EE.2011(v1.0)" xfId="611"/>
    <cellStyle name="20% - Акцент6 8" xfId="612"/>
    <cellStyle name="20% - Акцент6 8 2" xfId="613"/>
    <cellStyle name="20% - Акцент6 8 3" xfId="614"/>
    <cellStyle name="20% - Акцент6 8_46EE.2011(v1.0)" xfId="615"/>
    <cellStyle name="20% - Акцент6 9" xfId="616"/>
    <cellStyle name="20% - Акцент6 9 2" xfId="617"/>
    <cellStyle name="20% - Акцент6 9 3" xfId="618"/>
    <cellStyle name="20% - Акцент6 9_46EE.2011(v1.0)" xfId="619"/>
    <cellStyle name="40% - Accent1" xfId="620"/>
    <cellStyle name="40% - Accent1 2" xfId="621"/>
    <cellStyle name="40% - Accent1 3" xfId="622"/>
    <cellStyle name="40% - Accent1 4" xfId="623"/>
    <cellStyle name="40% - Accent1 5" xfId="624"/>
    <cellStyle name="40% - Accent1_46EE.2011(v1.0)" xfId="625"/>
    <cellStyle name="40% - Accent2" xfId="626"/>
    <cellStyle name="40% - Accent2 2" xfId="627"/>
    <cellStyle name="40% - Accent2 3" xfId="628"/>
    <cellStyle name="40% - Accent2 4" xfId="629"/>
    <cellStyle name="40% - Accent2 5" xfId="630"/>
    <cellStyle name="40% - Accent2_46EE.2011(v1.0)" xfId="631"/>
    <cellStyle name="40% - Accent3" xfId="632"/>
    <cellStyle name="40% - Accent3 2" xfId="633"/>
    <cellStyle name="40% - Accent3 3" xfId="634"/>
    <cellStyle name="40% - Accent3 4" xfId="635"/>
    <cellStyle name="40% - Accent3 5" xfId="636"/>
    <cellStyle name="40% - Accent3_46EE.2011(v1.0)" xfId="637"/>
    <cellStyle name="40% - Accent4" xfId="638"/>
    <cellStyle name="40% - Accent4 2" xfId="639"/>
    <cellStyle name="40% - Accent4 3" xfId="640"/>
    <cellStyle name="40% - Accent4 4" xfId="641"/>
    <cellStyle name="40% - Accent4 5" xfId="642"/>
    <cellStyle name="40% - Accent4_46EE.2011(v1.0)" xfId="643"/>
    <cellStyle name="40% - Accent5" xfId="644"/>
    <cellStyle name="40% - Accent5 2" xfId="645"/>
    <cellStyle name="40% - Accent5 3" xfId="646"/>
    <cellStyle name="40% - Accent5 4" xfId="647"/>
    <cellStyle name="40% - Accent5 5" xfId="648"/>
    <cellStyle name="40% - Accent5_46EE.2011(v1.0)" xfId="649"/>
    <cellStyle name="40% - Accent6" xfId="650"/>
    <cellStyle name="40% - Accent6 2" xfId="651"/>
    <cellStyle name="40% - Accent6 3" xfId="652"/>
    <cellStyle name="40% - Accent6 4" xfId="653"/>
    <cellStyle name="40% - Accent6 5" xfId="654"/>
    <cellStyle name="40% - Accent6_46EE.2011(v1.0)" xfId="655"/>
    <cellStyle name="40% - Акцент1" xfId="656"/>
    <cellStyle name="40% — акцент1" xfId="657"/>
    <cellStyle name="40% - Акцент1 10" xfId="658"/>
    <cellStyle name="40% - Акцент1 2" xfId="659"/>
    <cellStyle name="40% - Акцент1 2 2" xfId="660"/>
    <cellStyle name="40% - Акцент1 2 3" xfId="661"/>
    <cellStyle name="40% - Акцент1 2_46EE.2011(v1.0)" xfId="662"/>
    <cellStyle name="40% - Акцент1 3" xfId="663"/>
    <cellStyle name="40% - Акцент1 3 2" xfId="664"/>
    <cellStyle name="40% - Акцент1 3 3" xfId="665"/>
    <cellStyle name="40% - Акцент1 3_46EE.2011(v1.0)" xfId="666"/>
    <cellStyle name="40% - Акцент1 4" xfId="667"/>
    <cellStyle name="40% - Акцент1 4 2" xfId="668"/>
    <cellStyle name="40% - Акцент1 4 3" xfId="669"/>
    <cellStyle name="40% - Акцент1 4_46EE.2011(v1.0)" xfId="670"/>
    <cellStyle name="40% - Акцент1 5" xfId="671"/>
    <cellStyle name="40% - Акцент1 5 2" xfId="672"/>
    <cellStyle name="40% - Акцент1 5 3" xfId="673"/>
    <cellStyle name="40% - Акцент1 5_46EE.2011(v1.0)" xfId="674"/>
    <cellStyle name="40% - Акцент1 6" xfId="675"/>
    <cellStyle name="40% - Акцент1 6 2" xfId="676"/>
    <cellStyle name="40% - Акцент1 6 3" xfId="677"/>
    <cellStyle name="40% - Акцент1 6_46EE.2011(v1.0)" xfId="678"/>
    <cellStyle name="40% - Акцент1 7" xfId="679"/>
    <cellStyle name="40% - Акцент1 7 2" xfId="680"/>
    <cellStyle name="40% - Акцент1 7 3" xfId="681"/>
    <cellStyle name="40% - Акцент1 7_46EE.2011(v1.0)" xfId="682"/>
    <cellStyle name="40% - Акцент1 8" xfId="683"/>
    <cellStyle name="40% - Акцент1 8 2" xfId="684"/>
    <cellStyle name="40% - Акцент1 8 3" xfId="685"/>
    <cellStyle name="40% - Акцент1 8_46EE.2011(v1.0)" xfId="686"/>
    <cellStyle name="40% - Акцент1 9" xfId="687"/>
    <cellStyle name="40% - Акцент1 9 2" xfId="688"/>
    <cellStyle name="40% - Акцент1 9 3" xfId="689"/>
    <cellStyle name="40% - Акцент1 9_46EE.2011(v1.0)" xfId="690"/>
    <cellStyle name="40% - Акцент2" xfId="691"/>
    <cellStyle name="40% — акцент2" xfId="692"/>
    <cellStyle name="40% - Акцент2 10" xfId="693"/>
    <cellStyle name="40% - Акцент2 2" xfId="694"/>
    <cellStyle name="40% - Акцент2 2 2" xfId="695"/>
    <cellStyle name="40% - Акцент2 2 3" xfId="696"/>
    <cellStyle name="40% - Акцент2 2_46EE.2011(v1.0)" xfId="697"/>
    <cellStyle name="40% - Акцент2 3" xfId="698"/>
    <cellStyle name="40% - Акцент2 3 2" xfId="699"/>
    <cellStyle name="40% - Акцент2 3 3" xfId="700"/>
    <cellStyle name="40% - Акцент2 3_46EE.2011(v1.0)" xfId="701"/>
    <cellStyle name="40% - Акцент2 4" xfId="702"/>
    <cellStyle name="40% - Акцент2 4 2" xfId="703"/>
    <cellStyle name="40% - Акцент2 4 3" xfId="704"/>
    <cellStyle name="40% - Акцент2 4_46EE.2011(v1.0)" xfId="705"/>
    <cellStyle name="40% - Акцент2 5" xfId="706"/>
    <cellStyle name="40% - Акцент2 5 2" xfId="707"/>
    <cellStyle name="40% - Акцент2 5 3" xfId="708"/>
    <cellStyle name="40% - Акцент2 5_46EE.2011(v1.0)" xfId="709"/>
    <cellStyle name="40% - Акцент2 6" xfId="710"/>
    <cellStyle name="40% - Акцент2 6 2" xfId="711"/>
    <cellStyle name="40% - Акцент2 6 3" xfId="712"/>
    <cellStyle name="40% - Акцент2 6_46EE.2011(v1.0)" xfId="713"/>
    <cellStyle name="40% - Акцент2 7" xfId="714"/>
    <cellStyle name="40% - Акцент2 7 2" xfId="715"/>
    <cellStyle name="40% - Акцент2 7 3" xfId="716"/>
    <cellStyle name="40% - Акцент2 7_46EE.2011(v1.0)" xfId="717"/>
    <cellStyle name="40% - Акцент2 8" xfId="718"/>
    <cellStyle name="40% - Акцент2 8 2" xfId="719"/>
    <cellStyle name="40% - Акцент2 8 3" xfId="720"/>
    <cellStyle name="40% - Акцент2 8_46EE.2011(v1.0)" xfId="721"/>
    <cellStyle name="40% - Акцент2 9" xfId="722"/>
    <cellStyle name="40% - Акцент2 9 2" xfId="723"/>
    <cellStyle name="40% - Акцент2 9 3" xfId="724"/>
    <cellStyle name="40% - Акцент2 9_46EE.2011(v1.0)" xfId="725"/>
    <cellStyle name="40% - Акцент3" xfId="726"/>
    <cellStyle name="40% — акцент3" xfId="727"/>
    <cellStyle name="40% - Акцент3 10" xfId="728"/>
    <cellStyle name="40% - Акцент3 2" xfId="729"/>
    <cellStyle name="40% - Акцент3 2 2" xfId="730"/>
    <cellStyle name="40% - Акцент3 2 3" xfId="731"/>
    <cellStyle name="40% - Акцент3 2_46EE.2011(v1.0)" xfId="732"/>
    <cellStyle name="40% - Акцент3 3" xfId="733"/>
    <cellStyle name="40% - Акцент3 3 2" xfId="734"/>
    <cellStyle name="40% - Акцент3 3 3" xfId="735"/>
    <cellStyle name="40% - Акцент3 3_46EE.2011(v1.0)" xfId="736"/>
    <cellStyle name="40% - Акцент3 4" xfId="737"/>
    <cellStyle name="40% - Акцент3 4 2" xfId="738"/>
    <cellStyle name="40% - Акцент3 4 3" xfId="739"/>
    <cellStyle name="40% - Акцент3 4_46EE.2011(v1.0)" xfId="740"/>
    <cellStyle name="40% - Акцент3 5" xfId="741"/>
    <cellStyle name="40% - Акцент3 5 2" xfId="742"/>
    <cellStyle name="40% - Акцент3 5 3" xfId="743"/>
    <cellStyle name="40% - Акцент3 5_46EE.2011(v1.0)" xfId="744"/>
    <cellStyle name="40% - Акцент3 6" xfId="745"/>
    <cellStyle name="40% - Акцент3 6 2" xfId="746"/>
    <cellStyle name="40% - Акцент3 6 3" xfId="747"/>
    <cellStyle name="40% - Акцент3 6_46EE.2011(v1.0)" xfId="748"/>
    <cellStyle name="40% - Акцент3 7" xfId="749"/>
    <cellStyle name="40% - Акцент3 7 2" xfId="750"/>
    <cellStyle name="40% - Акцент3 7 3" xfId="751"/>
    <cellStyle name="40% - Акцент3 7_46EE.2011(v1.0)" xfId="752"/>
    <cellStyle name="40% - Акцент3 8" xfId="753"/>
    <cellStyle name="40% - Акцент3 8 2" xfId="754"/>
    <cellStyle name="40% - Акцент3 8 3" xfId="755"/>
    <cellStyle name="40% - Акцент3 8_46EE.2011(v1.0)" xfId="756"/>
    <cellStyle name="40% - Акцент3 9" xfId="757"/>
    <cellStyle name="40% - Акцент3 9 2" xfId="758"/>
    <cellStyle name="40% - Акцент3 9 3" xfId="759"/>
    <cellStyle name="40% - Акцент3 9_46EE.2011(v1.0)" xfId="760"/>
    <cellStyle name="40% - Акцент4" xfId="761"/>
    <cellStyle name="40% — акцент4" xfId="762"/>
    <cellStyle name="40% - Акцент4 10" xfId="763"/>
    <cellStyle name="40% - Акцент4 2" xfId="764"/>
    <cellStyle name="40% - Акцент4 2 2" xfId="765"/>
    <cellStyle name="40% - Акцент4 2 3" xfId="766"/>
    <cellStyle name="40% - Акцент4 2_46EE.2011(v1.0)" xfId="767"/>
    <cellStyle name="40% - Акцент4 3" xfId="768"/>
    <cellStyle name="40% - Акцент4 3 2" xfId="769"/>
    <cellStyle name="40% - Акцент4 3 3" xfId="770"/>
    <cellStyle name="40% - Акцент4 3_46EE.2011(v1.0)" xfId="771"/>
    <cellStyle name="40% - Акцент4 4" xfId="772"/>
    <cellStyle name="40% - Акцент4 4 2" xfId="773"/>
    <cellStyle name="40% - Акцент4 4 3" xfId="774"/>
    <cellStyle name="40% - Акцент4 4_46EE.2011(v1.0)" xfId="775"/>
    <cellStyle name="40% - Акцент4 5" xfId="776"/>
    <cellStyle name="40% - Акцент4 5 2" xfId="777"/>
    <cellStyle name="40% - Акцент4 5 3" xfId="778"/>
    <cellStyle name="40% - Акцент4 5_46EE.2011(v1.0)" xfId="779"/>
    <cellStyle name="40% - Акцент4 6" xfId="780"/>
    <cellStyle name="40% - Акцент4 6 2" xfId="781"/>
    <cellStyle name="40% - Акцент4 6 3" xfId="782"/>
    <cellStyle name="40% - Акцент4 6_46EE.2011(v1.0)" xfId="783"/>
    <cellStyle name="40% - Акцент4 7" xfId="784"/>
    <cellStyle name="40% - Акцент4 7 2" xfId="785"/>
    <cellStyle name="40% - Акцент4 7 3" xfId="786"/>
    <cellStyle name="40% - Акцент4 7_46EE.2011(v1.0)" xfId="787"/>
    <cellStyle name="40% - Акцент4 8" xfId="788"/>
    <cellStyle name="40% - Акцент4 8 2" xfId="789"/>
    <cellStyle name="40% - Акцент4 8 3" xfId="790"/>
    <cellStyle name="40% - Акцент4 8_46EE.2011(v1.0)" xfId="791"/>
    <cellStyle name="40% - Акцент4 9" xfId="792"/>
    <cellStyle name="40% - Акцент4 9 2" xfId="793"/>
    <cellStyle name="40% - Акцент4 9 3" xfId="794"/>
    <cellStyle name="40% - Акцент4 9_46EE.2011(v1.0)" xfId="795"/>
    <cellStyle name="40% - Акцент5" xfId="796"/>
    <cellStyle name="40% — акцент5" xfId="797"/>
    <cellStyle name="40% - Акцент5 10" xfId="798"/>
    <cellStyle name="40% - Акцент5 2" xfId="799"/>
    <cellStyle name="40% - Акцент5 2 2" xfId="800"/>
    <cellStyle name="40% - Акцент5 2 3" xfId="801"/>
    <cellStyle name="40% - Акцент5 2_46EE.2011(v1.0)" xfId="802"/>
    <cellStyle name="40% - Акцент5 3" xfId="803"/>
    <cellStyle name="40% - Акцент5 3 2" xfId="804"/>
    <cellStyle name="40% - Акцент5 3 3" xfId="805"/>
    <cellStyle name="40% - Акцент5 3_46EE.2011(v1.0)" xfId="806"/>
    <cellStyle name="40% - Акцент5 4" xfId="807"/>
    <cellStyle name="40% - Акцент5 4 2" xfId="808"/>
    <cellStyle name="40% - Акцент5 4 3" xfId="809"/>
    <cellStyle name="40% - Акцент5 4_46EE.2011(v1.0)" xfId="810"/>
    <cellStyle name="40% - Акцент5 5" xfId="811"/>
    <cellStyle name="40% - Акцент5 5 2" xfId="812"/>
    <cellStyle name="40% - Акцент5 5 3" xfId="813"/>
    <cellStyle name="40% - Акцент5 5_46EE.2011(v1.0)" xfId="814"/>
    <cellStyle name="40% - Акцент5 6" xfId="815"/>
    <cellStyle name="40% - Акцент5 6 2" xfId="816"/>
    <cellStyle name="40% - Акцент5 6 3" xfId="817"/>
    <cellStyle name="40% - Акцент5 6_46EE.2011(v1.0)" xfId="818"/>
    <cellStyle name="40% - Акцент5 7" xfId="819"/>
    <cellStyle name="40% - Акцент5 7 2" xfId="820"/>
    <cellStyle name="40% - Акцент5 7 3" xfId="821"/>
    <cellStyle name="40% - Акцент5 7_46EE.2011(v1.0)" xfId="822"/>
    <cellStyle name="40% - Акцент5 8" xfId="823"/>
    <cellStyle name="40% - Акцент5 8 2" xfId="824"/>
    <cellStyle name="40% - Акцент5 8 3" xfId="825"/>
    <cellStyle name="40% - Акцент5 8_46EE.2011(v1.0)" xfId="826"/>
    <cellStyle name="40% - Акцент5 9" xfId="827"/>
    <cellStyle name="40% - Акцент5 9 2" xfId="828"/>
    <cellStyle name="40% - Акцент5 9 3" xfId="829"/>
    <cellStyle name="40% - Акцент5 9_46EE.2011(v1.0)" xfId="830"/>
    <cellStyle name="40% - Акцент6" xfId="831"/>
    <cellStyle name="40% — акцент6" xfId="832"/>
    <cellStyle name="40% - Акцент6 10" xfId="833"/>
    <cellStyle name="40% - Акцент6 2" xfId="834"/>
    <cellStyle name="40% - Акцент6 2 2" xfId="835"/>
    <cellStyle name="40% - Акцент6 2 3" xfId="836"/>
    <cellStyle name="40% - Акцент6 2_46EE.2011(v1.0)" xfId="837"/>
    <cellStyle name="40% - Акцент6 3" xfId="838"/>
    <cellStyle name="40% - Акцент6 3 2" xfId="839"/>
    <cellStyle name="40% - Акцент6 3 3" xfId="840"/>
    <cellStyle name="40% - Акцент6 3_46EE.2011(v1.0)" xfId="841"/>
    <cellStyle name="40% - Акцент6 4" xfId="842"/>
    <cellStyle name="40% - Акцент6 4 2" xfId="843"/>
    <cellStyle name="40% - Акцент6 4 3" xfId="844"/>
    <cellStyle name="40% - Акцент6 4_46EE.2011(v1.0)" xfId="845"/>
    <cellStyle name="40% - Акцент6 5" xfId="846"/>
    <cellStyle name="40% - Акцент6 5 2" xfId="847"/>
    <cellStyle name="40% - Акцент6 5 3" xfId="848"/>
    <cellStyle name="40% - Акцент6 5_46EE.2011(v1.0)" xfId="849"/>
    <cellStyle name="40% - Акцент6 6" xfId="850"/>
    <cellStyle name="40% - Акцент6 6 2" xfId="851"/>
    <cellStyle name="40% - Акцент6 6 3" xfId="852"/>
    <cellStyle name="40% - Акцент6 6_46EE.2011(v1.0)" xfId="853"/>
    <cellStyle name="40% - Акцент6 7" xfId="854"/>
    <cellStyle name="40% - Акцент6 7 2" xfId="855"/>
    <cellStyle name="40% - Акцент6 7 3" xfId="856"/>
    <cellStyle name="40% - Акцент6 7_46EE.2011(v1.0)" xfId="857"/>
    <cellStyle name="40% - Акцент6 8" xfId="858"/>
    <cellStyle name="40% - Акцент6 8 2" xfId="859"/>
    <cellStyle name="40% - Акцент6 8 3" xfId="860"/>
    <cellStyle name="40% - Акцент6 8_46EE.2011(v1.0)" xfId="861"/>
    <cellStyle name="40% - Акцент6 9" xfId="862"/>
    <cellStyle name="40% - Акцент6 9 2" xfId="863"/>
    <cellStyle name="40% - Акцент6 9 3" xfId="864"/>
    <cellStyle name="40% - Акцент6 9_46EE.2011(v1.0)" xfId="865"/>
    <cellStyle name="60% - Accent1" xfId="866"/>
    <cellStyle name="60% - Accent2" xfId="867"/>
    <cellStyle name="60% - Accent3" xfId="868"/>
    <cellStyle name="60% - Accent4" xfId="869"/>
    <cellStyle name="60% - Accent5" xfId="870"/>
    <cellStyle name="60% - Accent6" xfId="871"/>
    <cellStyle name="60% - Акцент1" xfId="872"/>
    <cellStyle name="60% — акцент1" xfId="873"/>
    <cellStyle name="60% - Акцент1 2" xfId="874"/>
    <cellStyle name="60% - Акцент1 2 2" xfId="875"/>
    <cellStyle name="60% - Акцент1 3" xfId="876"/>
    <cellStyle name="60% - Акцент1 3 2" xfId="877"/>
    <cellStyle name="60% - Акцент1 4" xfId="878"/>
    <cellStyle name="60% - Акцент1 4 2" xfId="879"/>
    <cellStyle name="60% - Акцент1 5" xfId="880"/>
    <cellStyle name="60% - Акцент1 5 2" xfId="881"/>
    <cellStyle name="60% - Акцент1 6" xfId="882"/>
    <cellStyle name="60% - Акцент1 6 2" xfId="883"/>
    <cellStyle name="60% - Акцент1 7" xfId="884"/>
    <cellStyle name="60% - Акцент1 7 2" xfId="885"/>
    <cellStyle name="60% - Акцент1 8" xfId="886"/>
    <cellStyle name="60% - Акцент1 8 2" xfId="887"/>
    <cellStyle name="60% - Акцент1 9" xfId="888"/>
    <cellStyle name="60% - Акцент1 9 2" xfId="889"/>
    <cellStyle name="60% - Акцент2" xfId="890"/>
    <cellStyle name="60% — акцент2" xfId="891"/>
    <cellStyle name="60% - Акцент2 2" xfId="892"/>
    <cellStyle name="60% - Акцент2 2 2" xfId="893"/>
    <cellStyle name="60% - Акцент2 3" xfId="894"/>
    <cellStyle name="60% - Акцент2 3 2" xfId="895"/>
    <cellStyle name="60% - Акцент2 4" xfId="896"/>
    <cellStyle name="60% - Акцент2 4 2" xfId="897"/>
    <cellStyle name="60% - Акцент2 5" xfId="898"/>
    <cellStyle name="60% - Акцент2 5 2" xfId="899"/>
    <cellStyle name="60% - Акцент2 6" xfId="900"/>
    <cellStyle name="60% - Акцент2 6 2" xfId="901"/>
    <cellStyle name="60% - Акцент2 7" xfId="902"/>
    <cellStyle name="60% - Акцент2 7 2" xfId="903"/>
    <cellStyle name="60% - Акцент2 8" xfId="904"/>
    <cellStyle name="60% - Акцент2 8 2" xfId="905"/>
    <cellStyle name="60% - Акцент2 9" xfId="906"/>
    <cellStyle name="60% - Акцент2 9 2" xfId="907"/>
    <cellStyle name="60% - Акцент3" xfId="908"/>
    <cellStyle name="60% — акцент3" xfId="909"/>
    <cellStyle name="60% - Акцент3 2" xfId="910"/>
    <cellStyle name="60% - Акцент3 2 2" xfId="911"/>
    <cellStyle name="60% - Акцент3 3" xfId="912"/>
    <cellStyle name="60% - Акцент3 3 2" xfId="913"/>
    <cellStyle name="60% - Акцент3 4" xfId="914"/>
    <cellStyle name="60% - Акцент3 4 2" xfId="915"/>
    <cellStyle name="60% - Акцент3 5" xfId="916"/>
    <cellStyle name="60% - Акцент3 5 2" xfId="917"/>
    <cellStyle name="60% - Акцент3 6" xfId="918"/>
    <cellStyle name="60% - Акцент3 6 2" xfId="919"/>
    <cellStyle name="60% - Акцент3 7" xfId="920"/>
    <cellStyle name="60% - Акцент3 7 2" xfId="921"/>
    <cellStyle name="60% - Акцент3 8" xfId="922"/>
    <cellStyle name="60% - Акцент3 8 2" xfId="923"/>
    <cellStyle name="60% - Акцент3 9" xfId="924"/>
    <cellStyle name="60% - Акцент3 9 2" xfId="925"/>
    <cellStyle name="60% - Акцент4" xfId="926"/>
    <cellStyle name="60% — акцент4" xfId="927"/>
    <cellStyle name="60% - Акцент4 2" xfId="928"/>
    <cellStyle name="60% - Акцент4 2 2" xfId="929"/>
    <cellStyle name="60% - Акцент4 3" xfId="930"/>
    <cellStyle name="60% - Акцент4 3 2" xfId="931"/>
    <cellStyle name="60% - Акцент4 4" xfId="932"/>
    <cellStyle name="60% - Акцент4 4 2" xfId="933"/>
    <cellStyle name="60% - Акцент4 5" xfId="934"/>
    <cellStyle name="60% - Акцент4 5 2" xfId="935"/>
    <cellStyle name="60% - Акцент4 6" xfId="936"/>
    <cellStyle name="60% - Акцент4 6 2" xfId="937"/>
    <cellStyle name="60% - Акцент4 7" xfId="938"/>
    <cellStyle name="60% - Акцент4 7 2" xfId="939"/>
    <cellStyle name="60% - Акцент4 8" xfId="940"/>
    <cellStyle name="60% - Акцент4 8 2" xfId="941"/>
    <cellStyle name="60% - Акцент4 9" xfId="942"/>
    <cellStyle name="60% - Акцент4 9 2" xfId="943"/>
    <cellStyle name="60% - Акцент5" xfId="944"/>
    <cellStyle name="60% — акцент5" xfId="945"/>
    <cellStyle name="60% - Акцент5 2" xfId="946"/>
    <cellStyle name="60% - Акцент5 2 2" xfId="947"/>
    <cellStyle name="60% - Акцент5 3" xfId="948"/>
    <cellStyle name="60% - Акцент5 3 2" xfId="949"/>
    <cellStyle name="60% - Акцент5 4" xfId="950"/>
    <cellStyle name="60% - Акцент5 4 2" xfId="951"/>
    <cellStyle name="60% - Акцент5 5" xfId="952"/>
    <cellStyle name="60% - Акцент5 5 2" xfId="953"/>
    <cellStyle name="60% - Акцент5 6" xfId="954"/>
    <cellStyle name="60% - Акцент5 6 2" xfId="955"/>
    <cellStyle name="60% - Акцент5 7" xfId="956"/>
    <cellStyle name="60% - Акцент5 7 2" xfId="957"/>
    <cellStyle name="60% - Акцент5 8" xfId="958"/>
    <cellStyle name="60% - Акцент5 8 2" xfId="959"/>
    <cellStyle name="60% - Акцент5 9" xfId="960"/>
    <cellStyle name="60% - Акцент5 9 2" xfId="961"/>
    <cellStyle name="60% - Акцент6" xfId="962"/>
    <cellStyle name="60% — акцент6" xfId="963"/>
    <cellStyle name="60% - Акцент6 2" xfId="964"/>
    <cellStyle name="60% - Акцент6 2 2" xfId="965"/>
    <cellStyle name="60% - Акцент6 3" xfId="966"/>
    <cellStyle name="60% - Акцент6 3 2" xfId="967"/>
    <cellStyle name="60% - Акцент6 4" xfId="968"/>
    <cellStyle name="60% - Акцент6 4 2" xfId="969"/>
    <cellStyle name="60% - Акцент6 5" xfId="970"/>
    <cellStyle name="60% - Акцент6 5 2" xfId="971"/>
    <cellStyle name="60% - Акцент6 6" xfId="972"/>
    <cellStyle name="60% - Акцент6 6 2" xfId="973"/>
    <cellStyle name="60% - Акцент6 7" xfId="974"/>
    <cellStyle name="60% - Акцент6 7 2" xfId="975"/>
    <cellStyle name="60% - Акцент6 8" xfId="976"/>
    <cellStyle name="60% - Акцент6 8 2" xfId="977"/>
    <cellStyle name="60% - Акцент6 9" xfId="978"/>
    <cellStyle name="60% - Акцент6 9 2" xfId="979"/>
    <cellStyle name="Accent1" xfId="980"/>
    <cellStyle name="Accent2" xfId="981"/>
    <cellStyle name="Accent3" xfId="982"/>
    <cellStyle name="Accent4" xfId="983"/>
    <cellStyle name="Accent5" xfId="984"/>
    <cellStyle name="Accent6" xfId="985"/>
    <cellStyle name="Ăčďĺđńńűëęŕ" xfId="986"/>
    <cellStyle name="AFE" xfId="987"/>
    <cellStyle name="Áĺççŕůčňíűé" xfId="988"/>
    <cellStyle name="Äĺíĺćíűé [0]_(ňŕá 3č)" xfId="989"/>
    <cellStyle name="Äĺíĺćíűé_(ňŕá 3č)" xfId="990"/>
    <cellStyle name="Bad" xfId="991"/>
    <cellStyle name="Blue" xfId="992"/>
    <cellStyle name="Body_$Dollars" xfId="993"/>
    <cellStyle name="Calculation" xfId="994"/>
    <cellStyle name="Check Cell" xfId="995"/>
    <cellStyle name="Chek" xfId="996"/>
    <cellStyle name="Comma [0]_0_Cash" xfId="997"/>
    <cellStyle name="Comma 0" xfId="998"/>
    <cellStyle name="Comma 0*" xfId="999"/>
    <cellStyle name="Comma 2" xfId="1000"/>
    <cellStyle name="Comma 3*" xfId="1001"/>
    <cellStyle name="Comma_0_Cash" xfId="1002"/>
    <cellStyle name="Comma0" xfId="1003"/>
    <cellStyle name="Çŕůčňíűé" xfId="1004"/>
    <cellStyle name="Currency [0]" xfId="1005"/>
    <cellStyle name="Currency [0] 2" xfId="1006"/>
    <cellStyle name="Currency [0] 2 2" xfId="1007"/>
    <cellStyle name="Currency [0] 2 3" xfId="1008"/>
    <cellStyle name="Currency [0] 2 4" xfId="1009"/>
    <cellStyle name="Currency [0] 2 5" xfId="1010"/>
    <cellStyle name="Currency [0] 2 6" xfId="1011"/>
    <cellStyle name="Currency [0] 2 7" xfId="1012"/>
    <cellStyle name="Currency [0] 2 8" xfId="1013"/>
    <cellStyle name="Currency [0] 2 9" xfId="1014"/>
    <cellStyle name="Currency [0] 3" xfId="1015"/>
    <cellStyle name="Currency [0] 3 2" xfId="1016"/>
    <cellStyle name="Currency [0] 3 3" xfId="1017"/>
    <cellStyle name="Currency [0] 3 4" xfId="1018"/>
    <cellStyle name="Currency [0] 3 5" xfId="1019"/>
    <cellStyle name="Currency [0] 3 6" xfId="1020"/>
    <cellStyle name="Currency [0] 3 7" xfId="1021"/>
    <cellStyle name="Currency [0] 3 8" xfId="1022"/>
    <cellStyle name="Currency [0] 3 9" xfId="1023"/>
    <cellStyle name="Currency [0] 4" xfId="1024"/>
    <cellStyle name="Currency [0] 4 2" xfId="1025"/>
    <cellStyle name="Currency [0] 4 3" xfId="1026"/>
    <cellStyle name="Currency [0] 4 4" xfId="1027"/>
    <cellStyle name="Currency [0] 4 5" xfId="1028"/>
    <cellStyle name="Currency [0] 4 6" xfId="1029"/>
    <cellStyle name="Currency [0] 4 7" xfId="1030"/>
    <cellStyle name="Currency [0] 4 8" xfId="1031"/>
    <cellStyle name="Currency [0] 4 9" xfId="1032"/>
    <cellStyle name="Currency [0] 5" xfId="1033"/>
    <cellStyle name="Currency [0] 5 2" xfId="1034"/>
    <cellStyle name="Currency [0] 5 3" xfId="1035"/>
    <cellStyle name="Currency [0] 5 4" xfId="1036"/>
    <cellStyle name="Currency [0] 5 5" xfId="1037"/>
    <cellStyle name="Currency [0] 5 6" xfId="1038"/>
    <cellStyle name="Currency [0] 5 7" xfId="1039"/>
    <cellStyle name="Currency [0] 5 8" xfId="1040"/>
    <cellStyle name="Currency [0] 5 9" xfId="1041"/>
    <cellStyle name="Currency [0] 6" xfId="1042"/>
    <cellStyle name="Currency [0] 6 2" xfId="1043"/>
    <cellStyle name="Currency [0] 6 3" xfId="1044"/>
    <cellStyle name="Currency [0] 7" xfId="1045"/>
    <cellStyle name="Currency [0] 7 2" xfId="1046"/>
    <cellStyle name="Currency [0] 7 3" xfId="1047"/>
    <cellStyle name="Currency [0] 8" xfId="1048"/>
    <cellStyle name="Currency [0] 8 2" xfId="1049"/>
    <cellStyle name="Currency [0] 8 3" xfId="1050"/>
    <cellStyle name="Currency 0" xfId="1051"/>
    <cellStyle name="Currency 2" xfId="1052"/>
    <cellStyle name="Currency_0_Cash" xfId="1053"/>
    <cellStyle name="Currency0" xfId="1054"/>
    <cellStyle name="Currency2" xfId="1055"/>
    <cellStyle name="Đ_x0010_" xfId="1056"/>
    <cellStyle name="date" xfId="1057"/>
    <cellStyle name="Date 2" xfId="1058"/>
    <cellStyle name="Date Aligned" xfId="1059"/>
    <cellStyle name="Dates" xfId="1060"/>
    <cellStyle name="Dezimal [0]_NEGS" xfId="1061"/>
    <cellStyle name="Dezimal_NEGS" xfId="1062"/>
    <cellStyle name="Dotted Line" xfId="1063"/>
    <cellStyle name="E&amp;Y House" xfId="1064"/>
    <cellStyle name="E-mail" xfId="1065"/>
    <cellStyle name="E-mail 2" xfId="1066"/>
    <cellStyle name="E-mail_EE.2REK.P2011.4.78(v0.3)" xfId="1067"/>
    <cellStyle name="Euro" xfId="1068"/>
    <cellStyle name="Euro 2" xfId="1069"/>
    <cellStyle name="Euro 3" xfId="1070"/>
    <cellStyle name="Euro 4" xfId="1071"/>
    <cellStyle name="Euro 5" xfId="1072"/>
    <cellStyle name="ew" xfId="1073"/>
    <cellStyle name="Excel Built-in Normal" xfId="1074"/>
    <cellStyle name="Explanatory Text" xfId="1075"/>
    <cellStyle name="F2" xfId="1076"/>
    <cellStyle name="F3" xfId="1077"/>
    <cellStyle name="F4" xfId="1078"/>
    <cellStyle name="F5" xfId="1079"/>
    <cellStyle name="F6" xfId="1080"/>
    <cellStyle name="F7" xfId="1081"/>
    <cellStyle name="F8" xfId="1082"/>
    <cellStyle name="Fixed" xfId="1083"/>
    <cellStyle name="fo]&#13;&#10;UserName=Murat Zelef&#13;&#10;UserCompany=Bumerang&#13;&#10;&#13;&#10;[File Paths]&#13;&#10;WorkingDirectory=C:\EQUIS\DLWIN&#13;&#10;DownLoader=C" xfId="1084"/>
    <cellStyle name="Followed Hyperlink" xfId="1085"/>
    <cellStyle name="Footnote" xfId="1086"/>
    <cellStyle name="Good" xfId="1087"/>
    <cellStyle name="hard no" xfId="1088"/>
    <cellStyle name="Hard Percent" xfId="1089"/>
    <cellStyle name="hardno" xfId="1090"/>
    <cellStyle name="Head 1" xfId="1091"/>
    <cellStyle name="Header" xfId="1092"/>
    <cellStyle name="header1" xfId="1093"/>
    <cellStyle name="header2" xfId="1094"/>
    <cellStyle name="Heading" xfId="1095"/>
    <cellStyle name="Heading 1" xfId="1096"/>
    <cellStyle name="Heading 2" xfId="1097"/>
    <cellStyle name="Heading 3" xfId="1098"/>
    <cellStyle name="Heading 4" xfId="1099"/>
    <cellStyle name="Heading_GP.ITOG.4.78(v1.0) - для разделения" xfId="1100"/>
    <cellStyle name="Heading2" xfId="1101"/>
    <cellStyle name="Heading2 2" xfId="1102"/>
    <cellStyle name="Heading2_EE.2REK.P2011.4.78(v0.3)" xfId="1103"/>
    <cellStyle name="Headline I" xfId="1104"/>
    <cellStyle name="Headline II" xfId="1105"/>
    <cellStyle name="Headline III" xfId="1106"/>
    <cellStyle name="Hyperlink" xfId="1107"/>
    <cellStyle name="Iau?iue_130 nnd. are." xfId="1108"/>
    <cellStyle name="Îáű÷íűé__FES" xfId="1109"/>
    <cellStyle name="Îáû÷íûé_cogs" xfId="1110"/>
    <cellStyle name="Îňęđűâŕâřŕ˙ń˙ ăčďĺđńńűëęŕ" xfId="1111"/>
    <cellStyle name="Info" xfId="1112"/>
    <cellStyle name="Input" xfId="1113"/>
    <cellStyle name="InputCurrency" xfId="1114"/>
    <cellStyle name="InputCurrency2" xfId="1115"/>
    <cellStyle name="InputMultiple1" xfId="1116"/>
    <cellStyle name="InputPercent1" xfId="1117"/>
    <cellStyle name="Inputs" xfId="1118"/>
    <cellStyle name="Inputs (const)" xfId="1119"/>
    <cellStyle name="Inputs (const) 2" xfId="1120"/>
    <cellStyle name="Inputs (const)_EE.2REK.P2011.4.78(v0.3)" xfId="1121"/>
    <cellStyle name="Inputs 2" xfId="1122"/>
    <cellStyle name="Inputs Co" xfId="1123"/>
    <cellStyle name="Inputs_46EE.2011(v1.0)" xfId="1124"/>
    <cellStyle name="Linked Cell" xfId="1125"/>
    <cellStyle name="Millares [0]_RESULTS" xfId="1126"/>
    <cellStyle name="Millares_RESULTS" xfId="1127"/>
    <cellStyle name="Milliers [0]_Fonctions Macros XL4" xfId="1128"/>
    <cellStyle name="Milliers_Fonctions Macros XL4" xfId="1129"/>
    <cellStyle name="mnb" xfId="1130"/>
    <cellStyle name="Moneda [0]_RESULTS" xfId="1131"/>
    <cellStyle name="Moneda_RESULTS" xfId="1132"/>
    <cellStyle name="Monétaire [0]_RESULTS" xfId="1133"/>
    <cellStyle name="Monétaire_RESULTS" xfId="1134"/>
    <cellStyle name="Multiple" xfId="1135"/>
    <cellStyle name="Multiple1" xfId="1136"/>
    <cellStyle name="MultipleBelow" xfId="1137"/>
    <cellStyle name="namber" xfId="1138"/>
    <cellStyle name="namber 2" xfId="1139"/>
    <cellStyle name="namber 2 2" xfId="1140"/>
    <cellStyle name="namber 3" xfId="1141"/>
    <cellStyle name="Neutral" xfId="1142"/>
    <cellStyle name="Norma11l" xfId="1143"/>
    <cellStyle name="normal" xfId="1144"/>
    <cellStyle name="Normal - Style1" xfId="1145"/>
    <cellStyle name="normal 10" xfId="1146"/>
    <cellStyle name="Normal 2" xfId="1147"/>
    <cellStyle name="Normal 2 2" xfId="1148"/>
    <cellStyle name="Normal 2 3" xfId="1149"/>
    <cellStyle name="normal 3" xfId="1150"/>
    <cellStyle name="normal 4" xfId="1151"/>
    <cellStyle name="normal 5" xfId="1152"/>
    <cellStyle name="normal 6" xfId="1153"/>
    <cellStyle name="normal 7" xfId="1154"/>
    <cellStyle name="normal 8" xfId="1155"/>
    <cellStyle name="normal 9" xfId="1156"/>
    <cellStyle name="Normal." xfId="1157"/>
    <cellStyle name="Normal_~0058959" xfId="1158"/>
    <cellStyle name="Normal1" xfId="1159"/>
    <cellStyle name="Normal2" xfId="1160"/>
    <cellStyle name="NormalGB" xfId="1161"/>
    <cellStyle name="Normalny_24. 02. 97." xfId="1162"/>
    <cellStyle name="normбlnм_laroux" xfId="1163"/>
    <cellStyle name="Note" xfId="1164"/>
    <cellStyle name="number" xfId="1165"/>
    <cellStyle name="Ôčíŕíńîâűé [0]_(ňŕá 3č)" xfId="1166"/>
    <cellStyle name="Ôčíŕíńîâűé_(ňŕá 3č)" xfId="1167"/>
    <cellStyle name="Option" xfId="1168"/>
    <cellStyle name="Òûñÿ÷è [0]_cogs" xfId="1169"/>
    <cellStyle name="Òûñÿ÷è_cogs" xfId="1170"/>
    <cellStyle name="Output" xfId="1171"/>
    <cellStyle name="Page Number" xfId="1172"/>
    <cellStyle name="pb_page_heading_LS" xfId="1173"/>
    <cellStyle name="Percent_RS_Lianozovo-Samara_9m01" xfId="1174"/>
    <cellStyle name="Percent1" xfId="1175"/>
    <cellStyle name="Piug" xfId="1176"/>
    <cellStyle name="Plug" xfId="1177"/>
    <cellStyle name="Price_Body" xfId="1178"/>
    <cellStyle name="prochrek" xfId="1179"/>
    <cellStyle name="Protected" xfId="1180"/>
    <cellStyle name="Salomon Logo" xfId="1181"/>
    <cellStyle name="Salomon Logo 2" xfId="1182"/>
    <cellStyle name="SAPBEXaggData" xfId="1183"/>
    <cellStyle name="SAPBEXaggDataEmph" xfId="1184"/>
    <cellStyle name="SAPBEXaggItem" xfId="1185"/>
    <cellStyle name="SAPBEXaggItemX" xfId="1186"/>
    <cellStyle name="SAPBEXchaText" xfId="1187"/>
    <cellStyle name="SAPBEXexcBad7" xfId="1188"/>
    <cellStyle name="SAPBEXexcBad8" xfId="1189"/>
    <cellStyle name="SAPBEXexcBad9" xfId="1190"/>
    <cellStyle name="SAPBEXexcCritical4" xfId="1191"/>
    <cellStyle name="SAPBEXexcCritical5" xfId="1192"/>
    <cellStyle name="SAPBEXexcCritical6" xfId="1193"/>
    <cellStyle name="SAPBEXexcGood1" xfId="1194"/>
    <cellStyle name="SAPBEXexcGood2" xfId="1195"/>
    <cellStyle name="SAPBEXexcGood3" xfId="1196"/>
    <cellStyle name="SAPBEXfilterDrill" xfId="1197"/>
    <cellStyle name="SAPBEXfilterItem" xfId="1198"/>
    <cellStyle name="SAPBEXfilterText" xfId="1199"/>
    <cellStyle name="SAPBEXformats" xfId="1200"/>
    <cellStyle name="SAPBEXheaderItem" xfId="1201"/>
    <cellStyle name="SAPBEXheaderText" xfId="1202"/>
    <cellStyle name="SAPBEXHLevel0" xfId="1203"/>
    <cellStyle name="SAPBEXHLevel0X" xfId="1204"/>
    <cellStyle name="SAPBEXHLevel1" xfId="1205"/>
    <cellStyle name="SAPBEXHLevel1X" xfId="1206"/>
    <cellStyle name="SAPBEXHLevel2" xfId="1207"/>
    <cellStyle name="SAPBEXHLevel2X" xfId="1208"/>
    <cellStyle name="SAPBEXHLevel3" xfId="1209"/>
    <cellStyle name="SAPBEXHLevel3X" xfId="1210"/>
    <cellStyle name="SAPBEXinputData" xfId="1211"/>
    <cellStyle name="SAPBEXresData" xfId="1212"/>
    <cellStyle name="SAPBEXresDataEmph" xfId="1213"/>
    <cellStyle name="SAPBEXresItem" xfId="1214"/>
    <cellStyle name="SAPBEXresItemX" xfId="1215"/>
    <cellStyle name="SAPBEXstdData" xfId="1216"/>
    <cellStyle name="SAPBEXstdDataEmph" xfId="1217"/>
    <cellStyle name="SAPBEXstdItem" xfId="1218"/>
    <cellStyle name="SAPBEXstdItemX" xfId="1219"/>
    <cellStyle name="SAPBEXtitle" xfId="1220"/>
    <cellStyle name="SAPBEXundefined" xfId="1221"/>
    <cellStyle name="st1" xfId="1222"/>
    <cellStyle name="stand_bord" xfId="1223"/>
    <cellStyle name="Standard_NEGS" xfId="1224"/>
    <cellStyle name="Style 1" xfId="1225"/>
    <cellStyle name="styleColumnTitles" xfId="1226"/>
    <cellStyle name="styleDateRange" xfId="1227"/>
    <cellStyle name="styleHidden" xfId="1228"/>
    <cellStyle name="styleNormal" xfId="1229"/>
    <cellStyle name="styleSeriesAttributes" xfId="1230"/>
    <cellStyle name="styleSeriesData" xfId="1231"/>
    <cellStyle name="styleSeriesDataForecast" xfId="1232"/>
    <cellStyle name="styleSeriesDataForecastNA" xfId="1233"/>
    <cellStyle name="styleSeriesDataNA" xfId="1234"/>
    <cellStyle name="Table Head" xfId="1235"/>
    <cellStyle name="Table Head Aligned" xfId="1236"/>
    <cellStyle name="Table Head Blue" xfId="1237"/>
    <cellStyle name="Table Head Green" xfId="1238"/>
    <cellStyle name="Table Head_Val_Sum_Graph" xfId="1239"/>
    <cellStyle name="Table Heading" xfId="1240"/>
    <cellStyle name="Table Heading 2" xfId="1241"/>
    <cellStyle name="Table Heading_EE.2REK.P2011.4.78(v0.3)" xfId="1242"/>
    <cellStyle name="Table Text" xfId="1243"/>
    <cellStyle name="Table Title" xfId="1244"/>
    <cellStyle name="Table Units" xfId="1245"/>
    <cellStyle name="Table_Header" xfId="1246"/>
    <cellStyle name="Text" xfId="1247"/>
    <cellStyle name="Text 1" xfId="1248"/>
    <cellStyle name="Text Head" xfId="1249"/>
    <cellStyle name="Text Head 1" xfId="1250"/>
    <cellStyle name="Title" xfId="1251"/>
    <cellStyle name="Total" xfId="1252"/>
    <cellStyle name="TotalCurrency" xfId="1253"/>
    <cellStyle name="Underline_Single" xfId="1254"/>
    <cellStyle name="Unit" xfId="1255"/>
    <cellStyle name="Warning Text" xfId="1256"/>
    <cellStyle name="year" xfId="1257"/>
    <cellStyle name="Акцент1" xfId="1258"/>
    <cellStyle name="Акцент1 2" xfId="1259"/>
    <cellStyle name="Акцент1 2 2" xfId="1260"/>
    <cellStyle name="Акцент1 3" xfId="1261"/>
    <cellStyle name="Акцент1 3 2" xfId="1262"/>
    <cellStyle name="Акцент1 4" xfId="1263"/>
    <cellStyle name="Акцент1 4 2" xfId="1264"/>
    <cellStyle name="Акцент1 5" xfId="1265"/>
    <cellStyle name="Акцент1 5 2" xfId="1266"/>
    <cellStyle name="Акцент1 6" xfId="1267"/>
    <cellStyle name="Акцент1 6 2" xfId="1268"/>
    <cellStyle name="Акцент1 7" xfId="1269"/>
    <cellStyle name="Акцент1 7 2" xfId="1270"/>
    <cellStyle name="Акцент1 8" xfId="1271"/>
    <cellStyle name="Акцент1 8 2" xfId="1272"/>
    <cellStyle name="Акцент1 9" xfId="1273"/>
    <cellStyle name="Акцент1 9 2" xfId="1274"/>
    <cellStyle name="Акцент2" xfId="1275"/>
    <cellStyle name="Акцент2 2" xfId="1276"/>
    <cellStyle name="Акцент2 2 2" xfId="1277"/>
    <cellStyle name="Акцент2 3" xfId="1278"/>
    <cellStyle name="Акцент2 3 2" xfId="1279"/>
    <cellStyle name="Акцент2 4" xfId="1280"/>
    <cellStyle name="Акцент2 4 2" xfId="1281"/>
    <cellStyle name="Акцент2 5" xfId="1282"/>
    <cellStyle name="Акцент2 5 2" xfId="1283"/>
    <cellStyle name="Акцент2 6" xfId="1284"/>
    <cellStyle name="Акцент2 6 2" xfId="1285"/>
    <cellStyle name="Акцент2 7" xfId="1286"/>
    <cellStyle name="Акцент2 7 2" xfId="1287"/>
    <cellStyle name="Акцент2 8" xfId="1288"/>
    <cellStyle name="Акцент2 8 2" xfId="1289"/>
    <cellStyle name="Акцент2 9" xfId="1290"/>
    <cellStyle name="Акцент2 9 2" xfId="1291"/>
    <cellStyle name="Акцент3" xfId="1292"/>
    <cellStyle name="Акцент3 2" xfId="1293"/>
    <cellStyle name="Акцент3 2 2" xfId="1294"/>
    <cellStyle name="Акцент3 3" xfId="1295"/>
    <cellStyle name="Акцент3 3 2" xfId="1296"/>
    <cellStyle name="Акцент3 4" xfId="1297"/>
    <cellStyle name="Акцент3 4 2" xfId="1298"/>
    <cellStyle name="Акцент3 5" xfId="1299"/>
    <cellStyle name="Акцент3 5 2" xfId="1300"/>
    <cellStyle name="Акцент3 6" xfId="1301"/>
    <cellStyle name="Акцент3 6 2" xfId="1302"/>
    <cellStyle name="Акцент3 7" xfId="1303"/>
    <cellStyle name="Акцент3 7 2" xfId="1304"/>
    <cellStyle name="Акцент3 8" xfId="1305"/>
    <cellStyle name="Акцент3 8 2" xfId="1306"/>
    <cellStyle name="Акцент3 9" xfId="1307"/>
    <cellStyle name="Акцент3 9 2" xfId="1308"/>
    <cellStyle name="Акцент4" xfId="1309"/>
    <cellStyle name="Акцент4 2" xfId="1310"/>
    <cellStyle name="Акцент4 2 2" xfId="1311"/>
    <cellStyle name="Акцент4 3" xfId="1312"/>
    <cellStyle name="Акцент4 3 2" xfId="1313"/>
    <cellStyle name="Акцент4 4" xfId="1314"/>
    <cellStyle name="Акцент4 4 2" xfId="1315"/>
    <cellStyle name="Акцент4 5" xfId="1316"/>
    <cellStyle name="Акцент4 5 2" xfId="1317"/>
    <cellStyle name="Акцент4 6" xfId="1318"/>
    <cellStyle name="Акцент4 6 2" xfId="1319"/>
    <cellStyle name="Акцент4 7" xfId="1320"/>
    <cellStyle name="Акцент4 7 2" xfId="1321"/>
    <cellStyle name="Акцент4 8" xfId="1322"/>
    <cellStyle name="Акцент4 8 2" xfId="1323"/>
    <cellStyle name="Акцент4 9" xfId="1324"/>
    <cellStyle name="Акцент4 9 2" xfId="1325"/>
    <cellStyle name="Акцент5" xfId="1326"/>
    <cellStyle name="Акцент5 2" xfId="1327"/>
    <cellStyle name="Акцент5 2 2" xfId="1328"/>
    <cellStyle name="Акцент5 3" xfId="1329"/>
    <cellStyle name="Акцент5 3 2" xfId="1330"/>
    <cellStyle name="Акцент5 4" xfId="1331"/>
    <cellStyle name="Акцент5 4 2" xfId="1332"/>
    <cellStyle name="Акцент5 5" xfId="1333"/>
    <cellStyle name="Акцент5 5 2" xfId="1334"/>
    <cellStyle name="Акцент5 6" xfId="1335"/>
    <cellStyle name="Акцент5 6 2" xfId="1336"/>
    <cellStyle name="Акцент5 7" xfId="1337"/>
    <cellStyle name="Акцент5 7 2" xfId="1338"/>
    <cellStyle name="Акцент5 8" xfId="1339"/>
    <cellStyle name="Акцент5 8 2" xfId="1340"/>
    <cellStyle name="Акцент5 9" xfId="1341"/>
    <cellStyle name="Акцент5 9 2" xfId="1342"/>
    <cellStyle name="Акцент6" xfId="1343"/>
    <cellStyle name="Акцент6 2" xfId="1344"/>
    <cellStyle name="Акцент6 2 2" xfId="1345"/>
    <cellStyle name="Акцент6 3" xfId="1346"/>
    <cellStyle name="Акцент6 3 2" xfId="1347"/>
    <cellStyle name="Акцент6 4" xfId="1348"/>
    <cellStyle name="Акцент6 4 2" xfId="1349"/>
    <cellStyle name="Акцент6 5" xfId="1350"/>
    <cellStyle name="Акцент6 5 2" xfId="1351"/>
    <cellStyle name="Акцент6 6" xfId="1352"/>
    <cellStyle name="Акцент6 6 2" xfId="1353"/>
    <cellStyle name="Акцент6 7" xfId="1354"/>
    <cellStyle name="Акцент6 7 2" xfId="1355"/>
    <cellStyle name="Акцент6 8" xfId="1356"/>
    <cellStyle name="Акцент6 8 2" xfId="1357"/>
    <cellStyle name="Акцент6 9" xfId="1358"/>
    <cellStyle name="Акцент6 9 2" xfId="1359"/>
    <cellStyle name="Беззащитный" xfId="1360"/>
    <cellStyle name="Ввод " xfId="1361"/>
    <cellStyle name="Ввод  10" xfId="1362"/>
    <cellStyle name="Ввод  2" xfId="1363"/>
    <cellStyle name="Ввод  2 2" xfId="1364"/>
    <cellStyle name="Ввод  2_46EE.2011(v1.0)" xfId="1365"/>
    <cellStyle name="Ввод  3" xfId="1366"/>
    <cellStyle name="Ввод  3 2" xfId="1367"/>
    <cellStyle name="Ввод  3_46EE.2011(v1.0)" xfId="1368"/>
    <cellStyle name="Ввод  4" xfId="1369"/>
    <cellStyle name="Ввод  4 2" xfId="1370"/>
    <cellStyle name="Ввод  4_46EE.2011(v1.0)" xfId="1371"/>
    <cellStyle name="Ввод  5" xfId="1372"/>
    <cellStyle name="Ввод  5 2" xfId="1373"/>
    <cellStyle name="Ввод  5_46EE.2011(v1.0)" xfId="1374"/>
    <cellStyle name="Ввод  6" xfId="1375"/>
    <cellStyle name="Ввод  6 2" xfId="1376"/>
    <cellStyle name="Ввод  6_46EE.2011(v1.0)" xfId="1377"/>
    <cellStyle name="Ввод  7" xfId="1378"/>
    <cellStyle name="Ввод  7 2" xfId="1379"/>
    <cellStyle name="Ввод  7_46EE.2011(v1.0)" xfId="1380"/>
    <cellStyle name="Ввод  8" xfId="1381"/>
    <cellStyle name="Ввод  8 2" xfId="1382"/>
    <cellStyle name="Ввод  8_46EE.2011(v1.0)" xfId="1383"/>
    <cellStyle name="Ввод  9" xfId="1384"/>
    <cellStyle name="Ввод  9 2" xfId="1385"/>
    <cellStyle name="Ввод  9_46EE.2011(v1.0)" xfId="1386"/>
    <cellStyle name="Верт. заголовок" xfId="1387"/>
    <cellStyle name="Вес_продукта" xfId="1388"/>
    <cellStyle name="Вывод" xfId="1389"/>
    <cellStyle name="Вывод 2" xfId="1390"/>
    <cellStyle name="Вывод 2 2" xfId="1391"/>
    <cellStyle name="Вывод 2_46EE.2011(v1.0)" xfId="1392"/>
    <cellStyle name="Вывод 3" xfId="1393"/>
    <cellStyle name="Вывод 3 2" xfId="1394"/>
    <cellStyle name="Вывод 3_46EE.2011(v1.0)" xfId="1395"/>
    <cellStyle name="Вывод 4" xfId="1396"/>
    <cellStyle name="Вывод 4 2" xfId="1397"/>
    <cellStyle name="Вывод 4_46EE.2011(v1.0)" xfId="1398"/>
    <cellStyle name="Вывод 5" xfId="1399"/>
    <cellStyle name="Вывод 5 2" xfId="1400"/>
    <cellStyle name="Вывод 5_46EE.2011(v1.0)" xfId="1401"/>
    <cellStyle name="Вывод 6" xfId="1402"/>
    <cellStyle name="Вывод 6 2" xfId="1403"/>
    <cellStyle name="Вывод 6_46EE.2011(v1.0)" xfId="1404"/>
    <cellStyle name="Вывод 7" xfId="1405"/>
    <cellStyle name="Вывод 7 2" xfId="1406"/>
    <cellStyle name="Вывод 7_46EE.2011(v1.0)" xfId="1407"/>
    <cellStyle name="Вывод 8" xfId="1408"/>
    <cellStyle name="Вывод 8 2" xfId="1409"/>
    <cellStyle name="Вывод 8_46EE.2011(v1.0)" xfId="1410"/>
    <cellStyle name="Вывод 9" xfId="1411"/>
    <cellStyle name="Вывод 9 2" xfId="1412"/>
    <cellStyle name="Вывод 9_46EE.2011(v1.0)" xfId="1413"/>
    <cellStyle name="Вычисление" xfId="1414"/>
    <cellStyle name="Вычисление 2" xfId="1415"/>
    <cellStyle name="Вычисление 2 2" xfId="1416"/>
    <cellStyle name="Вычисление 2_46EE.2011(v1.0)" xfId="1417"/>
    <cellStyle name="Вычисление 3" xfId="1418"/>
    <cellStyle name="Вычисление 3 2" xfId="1419"/>
    <cellStyle name="Вычисление 3_46EE.2011(v1.0)" xfId="1420"/>
    <cellStyle name="Вычисление 4" xfId="1421"/>
    <cellStyle name="Вычисление 4 2" xfId="1422"/>
    <cellStyle name="Вычисление 4_46EE.2011(v1.0)" xfId="1423"/>
    <cellStyle name="Вычисление 5" xfId="1424"/>
    <cellStyle name="Вычисление 5 2" xfId="1425"/>
    <cellStyle name="Вычисление 5_46EE.2011(v1.0)" xfId="1426"/>
    <cellStyle name="Вычисление 6" xfId="1427"/>
    <cellStyle name="Вычисление 6 2" xfId="1428"/>
    <cellStyle name="Вычисление 6_46EE.2011(v1.0)" xfId="1429"/>
    <cellStyle name="Вычисление 7" xfId="1430"/>
    <cellStyle name="Вычисление 7 2" xfId="1431"/>
    <cellStyle name="Вычисление 7_46EE.2011(v1.0)" xfId="1432"/>
    <cellStyle name="Вычисление 8" xfId="1433"/>
    <cellStyle name="Вычисление 8 2" xfId="1434"/>
    <cellStyle name="Вычисление 8_46EE.2011(v1.0)" xfId="1435"/>
    <cellStyle name="Вычисление 9" xfId="1436"/>
    <cellStyle name="Вычисление 9 2" xfId="1437"/>
    <cellStyle name="Вычисление 9_46EE.2011(v1.0)" xfId="1438"/>
    <cellStyle name="Hyperlink" xfId="1439"/>
    <cellStyle name="Гиперссылка 2" xfId="1440"/>
    <cellStyle name="Гиперссылка 3" xfId="1441"/>
    <cellStyle name="Гиперссылка 4" xfId="1442"/>
    <cellStyle name="Группа" xfId="1443"/>
    <cellStyle name="Группа 0" xfId="1444"/>
    <cellStyle name="Группа 1" xfId="1445"/>
    <cellStyle name="Группа 2" xfId="1446"/>
    <cellStyle name="Группа 3" xfId="1447"/>
    <cellStyle name="Группа 4" xfId="1448"/>
    <cellStyle name="Группа 5" xfId="1449"/>
    <cellStyle name="Группа 6" xfId="1450"/>
    <cellStyle name="Группа 7" xfId="1451"/>
    <cellStyle name="Группа 8" xfId="1452"/>
    <cellStyle name="Группа_additional slides_04.12.03 _1" xfId="1453"/>
    <cellStyle name="ДАТА" xfId="1454"/>
    <cellStyle name="ДАТА 2" xfId="1455"/>
    <cellStyle name="ДАТА 3" xfId="1456"/>
    <cellStyle name="ДАТА 4" xfId="1457"/>
    <cellStyle name="ДАТА 5" xfId="1458"/>
    <cellStyle name="ДАТА 6" xfId="1459"/>
    <cellStyle name="ДАТА 7" xfId="1460"/>
    <cellStyle name="ДАТА 8" xfId="1461"/>
    <cellStyle name="ДАТА 9" xfId="1462"/>
    <cellStyle name="ДАТА_1" xfId="1463"/>
    <cellStyle name="Currency" xfId="1464"/>
    <cellStyle name="Currency [0]" xfId="1465"/>
    <cellStyle name="Денежный 2" xfId="1466"/>
    <cellStyle name="Денежный 2 2" xfId="1467"/>
    <cellStyle name="Денежный 2 2 2" xfId="1468"/>
    <cellStyle name="Денежный 2 3" xfId="1469"/>
    <cellStyle name="Денежный 2 4" xfId="1470"/>
    <cellStyle name="Денежный 2_INDEX.STATION.2012(v1.0)_" xfId="1471"/>
    <cellStyle name="Денежный 3" xfId="1472"/>
    <cellStyle name="Є_x0004_ЄЄЄЄ_x0004_ЄЄ_x0004_" xfId="1473"/>
    <cellStyle name="Заголовок" xfId="1474"/>
    <cellStyle name="Заголовок 1" xfId="1475"/>
    <cellStyle name="Заголовок 1 2" xfId="1476"/>
    <cellStyle name="Заголовок 1 2 2" xfId="1477"/>
    <cellStyle name="Заголовок 1 2_46EE.2011(v1.0)" xfId="1478"/>
    <cellStyle name="Заголовок 1 3" xfId="1479"/>
    <cellStyle name="Заголовок 1 3 2" xfId="1480"/>
    <cellStyle name="Заголовок 1 3_46EE.2011(v1.0)" xfId="1481"/>
    <cellStyle name="Заголовок 1 4" xfId="1482"/>
    <cellStyle name="Заголовок 1 4 2" xfId="1483"/>
    <cellStyle name="Заголовок 1 4_46EE.2011(v1.0)" xfId="1484"/>
    <cellStyle name="Заголовок 1 5" xfId="1485"/>
    <cellStyle name="Заголовок 1 5 2" xfId="1486"/>
    <cellStyle name="Заголовок 1 5_46EE.2011(v1.0)" xfId="1487"/>
    <cellStyle name="Заголовок 1 6" xfId="1488"/>
    <cellStyle name="Заголовок 1 6 2" xfId="1489"/>
    <cellStyle name="Заголовок 1 6_46EE.2011(v1.0)" xfId="1490"/>
    <cellStyle name="Заголовок 1 7" xfId="1491"/>
    <cellStyle name="Заголовок 1 7 2" xfId="1492"/>
    <cellStyle name="Заголовок 1 7_46EE.2011(v1.0)" xfId="1493"/>
    <cellStyle name="Заголовок 1 8" xfId="1494"/>
    <cellStyle name="Заголовок 1 8 2" xfId="1495"/>
    <cellStyle name="Заголовок 1 8_46EE.2011(v1.0)" xfId="1496"/>
    <cellStyle name="Заголовок 1 9" xfId="1497"/>
    <cellStyle name="Заголовок 1 9 2" xfId="1498"/>
    <cellStyle name="Заголовок 1 9_46EE.2011(v1.0)" xfId="1499"/>
    <cellStyle name="Заголовок 2" xfId="1500"/>
    <cellStyle name="Заголовок 2 2" xfId="1501"/>
    <cellStyle name="Заголовок 2 2 2" xfId="1502"/>
    <cellStyle name="Заголовок 2 2_46EE.2011(v1.0)" xfId="1503"/>
    <cellStyle name="Заголовок 2 3" xfId="1504"/>
    <cellStyle name="Заголовок 2 3 2" xfId="1505"/>
    <cellStyle name="Заголовок 2 3_46EE.2011(v1.0)" xfId="1506"/>
    <cellStyle name="Заголовок 2 4" xfId="1507"/>
    <cellStyle name="Заголовок 2 4 2" xfId="1508"/>
    <cellStyle name="Заголовок 2 4_46EE.2011(v1.0)" xfId="1509"/>
    <cellStyle name="Заголовок 2 5" xfId="1510"/>
    <cellStyle name="Заголовок 2 5 2" xfId="1511"/>
    <cellStyle name="Заголовок 2 5_46EE.2011(v1.0)" xfId="1512"/>
    <cellStyle name="Заголовок 2 6" xfId="1513"/>
    <cellStyle name="Заголовок 2 6 2" xfId="1514"/>
    <cellStyle name="Заголовок 2 6_46EE.2011(v1.0)" xfId="1515"/>
    <cellStyle name="Заголовок 2 7" xfId="1516"/>
    <cellStyle name="Заголовок 2 7 2" xfId="1517"/>
    <cellStyle name="Заголовок 2 7_46EE.2011(v1.0)" xfId="1518"/>
    <cellStyle name="Заголовок 2 8" xfId="1519"/>
    <cellStyle name="Заголовок 2 8 2" xfId="1520"/>
    <cellStyle name="Заголовок 2 8_46EE.2011(v1.0)" xfId="1521"/>
    <cellStyle name="Заголовок 2 9" xfId="1522"/>
    <cellStyle name="Заголовок 2 9 2" xfId="1523"/>
    <cellStyle name="Заголовок 2 9_46EE.2011(v1.0)" xfId="1524"/>
    <cellStyle name="Заголовок 3" xfId="1525"/>
    <cellStyle name="Заголовок 3 2" xfId="1526"/>
    <cellStyle name="Заголовок 3 2 2" xfId="1527"/>
    <cellStyle name="Заголовок 3 2_46EE.2011(v1.0)" xfId="1528"/>
    <cellStyle name="Заголовок 3 3" xfId="1529"/>
    <cellStyle name="Заголовок 3 3 2" xfId="1530"/>
    <cellStyle name="Заголовок 3 3_46EE.2011(v1.0)" xfId="1531"/>
    <cellStyle name="Заголовок 3 4" xfId="1532"/>
    <cellStyle name="Заголовок 3 4 2" xfId="1533"/>
    <cellStyle name="Заголовок 3 4_46EE.2011(v1.0)" xfId="1534"/>
    <cellStyle name="Заголовок 3 5" xfId="1535"/>
    <cellStyle name="Заголовок 3 5 2" xfId="1536"/>
    <cellStyle name="Заголовок 3 5_46EE.2011(v1.0)" xfId="1537"/>
    <cellStyle name="Заголовок 3 6" xfId="1538"/>
    <cellStyle name="Заголовок 3 6 2" xfId="1539"/>
    <cellStyle name="Заголовок 3 6_46EE.2011(v1.0)" xfId="1540"/>
    <cellStyle name="Заголовок 3 7" xfId="1541"/>
    <cellStyle name="Заголовок 3 7 2" xfId="1542"/>
    <cellStyle name="Заголовок 3 7_46EE.2011(v1.0)" xfId="1543"/>
    <cellStyle name="Заголовок 3 8" xfId="1544"/>
    <cellStyle name="Заголовок 3 8 2" xfId="1545"/>
    <cellStyle name="Заголовок 3 8_46EE.2011(v1.0)" xfId="1546"/>
    <cellStyle name="Заголовок 3 9" xfId="1547"/>
    <cellStyle name="Заголовок 3 9 2" xfId="1548"/>
    <cellStyle name="Заголовок 3 9_46EE.2011(v1.0)" xfId="1549"/>
    <cellStyle name="Заголовок 4" xfId="1550"/>
    <cellStyle name="Заголовок 4 2" xfId="1551"/>
    <cellStyle name="Заголовок 4 2 2" xfId="1552"/>
    <cellStyle name="Заголовок 4 3" xfId="1553"/>
    <cellStyle name="Заголовок 4 3 2" xfId="1554"/>
    <cellStyle name="Заголовок 4 4" xfId="1555"/>
    <cellStyle name="Заголовок 4 4 2" xfId="1556"/>
    <cellStyle name="Заголовок 4 5" xfId="1557"/>
    <cellStyle name="Заголовок 4 5 2" xfId="1558"/>
    <cellStyle name="Заголовок 4 6" xfId="1559"/>
    <cellStyle name="Заголовок 4 6 2" xfId="1560"/>
    <cellStyle name="Заголовок 4 7" xfId="1561"/>
    <cellStyle name="Заголовок 4 7 2" xfId="1562"/>
    <cellStyle name="Заголовок 4 8" xfId="1563"/>
    <cellStyle name="Заголовок 4 8 2" xfId="1564"/>
    <cellStyle name="Заголовок 4 9" xfId="1565"/>
    <cellStyle name="Заголовок 4 9 2" xfId="1566"/>
    <cellStyle name="Заголовок 5" xfId="1567"/>
    <cellStyle name="Заголовок 6" xfId="1568"/>
    <cellStyle name="ЗАГОЛОВОК1" xfId="1569"/>
    <cellStyle name="ЗАГОЛОВОК2" xfId="1570"/>
    <cellStyle name="ЗаголовокСтолбца" xfId="1571"/>
    <cellStyle name="ЗаголовокСтолбца 2" xfId="1572"/>
    <cellStyle name="ЗаголовокСтолбца 2 2" xfId="1573"/>
    <cellStyle name="ЗаголовокСтолбца 3" xfId="1574"/>
    <cellStyle name="ЗаголовокСтолбца 3 2" xfId="1575"/>
    <cellStyle name="ЗаголовокСтолбца 4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й заголовок" xfId="1642"/>
    <cellStyle name="Мой заголовок листа" xfId="1643"/>
    <cellStyle name="Мой заголовок листа 2" xfId="1644"/>
    <cellStyle name="Мои наименования показателей" xfId="1645"/>
    <cellStyle name="Мои наименования показателей 2" xfId="1646"/>
    <cellStyle name="Мои наименования показателей 2 2" xfId="1647"/>
    <cellStyle name="Мои наименования показателей 2 3" xfId="1648"/>
    <cellStyle name="Мои наименования показателей 2 4" xfId="1649"/>
    <cellStyle name="Мои наименования показателей 2 5" xfId="1650"/>
    <cellStyle name="Мои наименования показателей 2 6" xfId="1651"/>
    <cellStyle name="Мои наименования показателей 2 7" xfId="1652"/>
    <cellStyle name="Мои наименования показателей 2 8" xfId="1653"/>
    <cellStyle name="Мои наименования показателей 2 9" xfId="1654"/>
    <cellStyle name="Мои наименования показателей 2_1" xfId="1655"/>
    <cellStyle name="Мои наименования показателей 3" xfId="1656"/>
    <cellStyle name="Мои наименования показателей 3 2" xfId="1657"/>
    <cellStyle name="Мои наименования показателей 3 3" xfId="1658"/>
    <cellStyle name="Мои наименования показателей 3 4" xfId="1659"/>
    <cellStyle name="Мои наименования показателей 3 5" xfId="1660"/>
    <cellStyle name="Мои наименования показателей 3 6" xfId="1661"/>
    <cellStyle name="Мои наименования показателей 3 7" xfId="1662"/>
    <cellStyle name="Мои наименования показателей 3 8" xfId="1663"/>
    <cellStyle name="Мои наименования показателей 3 9" xfId="1664"/>
    <cellStyle name="Мои наименования показателей 3_1" xfId="1665"/>
    <cellStyle name="Мои наименования показателей 4" xfId="1666"/>
    <cellStyle name="Мои наименования показателей 4 2" xfId="1667"/>
    <cellStyle name="Мои наименования показателей 4 3" xfId="1668"/>
    <cellStyle name="Мои наименования показателей 4 4" xfId="1669"/>
    <cellStyle name="Мои наименования показателей 4 5" xfId="1670"/>
    <cellStyle name="Мои наименования показателей 4 6" xfId="1671"/>
    <cellStyle name="Мои наименования показателей 4 7" xfId="1672"/>
    <cellStyle name="Мои наименования показателей 4 8" xfId="1673"/>
    <cellStyle name="Мои наименования показателей 4 9" xfId="1674"/>
    <cellStyle name="Мои наименования показателей 4_1" xfId="1675"/>
    <cellStyle name="Мои наименования показателей 5" xfId="1676"/>
    <cellStyle name="Мои наименования показателей 5 2" xfId="1677"/>
    <cellStyle name="Мои наименования показателей 5 3" xfId="1678"/>
    <cellStyle name="Мои наименования показателей 5 4" xfId="1679"/>
    <cellStyle name="Мои наименования показателей 5 5" xfId="1680"/>
    <cellStyle name="Мои наименования показателей 5 6" xfId="1681"/>
    <cellStyle name="Мои наименования показателей 5 7" xfId="1682"/>
    <cellStyle name="Мои наименования показателей 5 8" xfId="1683"/>
    <cellStyle name="Мои наименования показателей 5 9" xfId="1684"/>
    <cellStyle name="Мои наименования показателей 5_1" xfId="1685"/>
    <cellStyle name="Мои наименования показателей 6" xfId="1686"/>
    <cellStyle name="Мои наименования показателей 6 2" xfId="1687"/>
    <cellStyle name="Мои наименования показателей 6 3" xfId="1688"/>
    <cellStyle name="Мои наименования показателей 6_46EE.2011(v1.0)" xfId="1689"/>
    <cellStyle name="Мои наименования показателей 7" xfId="1690"/>
    <cellStyle name="Мои наименования показателей 7 2" xfId="1691"/>
    <cellStyle name="Мои наименования показателей 7 3" xfId="1692"/>
    <cellStyle name="Мои наименования показателей 7_46EE.2011(v1.0)" xfId="1693"/>
    <cellStyle name="Мои наименования показателей 8" xfId="1694"/>
    <cellStyle name="Мои наименования показателей 8 2" xfId="1695"/>
    <cellStyle name="Мои наименования показателей 8 3" xfId="1696"/>
    <cellStyle name="Мои наименования показателей 8_46EE.2011(v1.0)" xfId="1697"/>
    <cellStyle name="Мои наименования показателей_46EE.2011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0 2" xfId="1738"/>
    <cellStyle name="Обычный 11" xfId="1739"/>
    <cellStyle name="Обычный 11 2" xfId="1740"/>
    <cellStyle name="Обычный 11_INDEX.STATION.2012(v1.0)_" xfId="1741"/>
    <cellStyle name="Обычный 12" xfId="1742"/>
    <cellStyle name="Обычный 12 2" xfId="1743"/>
    <cellStyle name="Обычный 123" xfId="1744"/>
    <cellStyle name="Обычный 13" xfId="1745"/>
    <cellStyle name="Обычный 14" xfId="1746"/>
    <cellStyle name="Обычный 15" xfId="1747"/>
    <cellStyle name="Обычный 15 2" xfId="1748"/>
    <cellStyle name="Обычный 16" xfId="1749"/>
    <cellStyle name="Обычный 17" xfId="1750"/>
    <cellStyle name="Обычный 18" xfId="1751"/>
    <cellStyle name="Обычный 19" xfId="1752"/>
    <cellStyle name="Обычный 19 2" xfId="1753"/>
    <cellStyle name="Обычный 2" xfId="1754"/>
    <cellStyle name="Обычный 2 10" xfId="1755"/>
    <cellStyle name="Обычный 2 10 3 2" xfId="1756"/>
    <cellStyle name="Обычный 2 2" xfId="1757"/>
    <cellStyle name="Обычный 2 2 2" xfId="1758"/>
    <cellStyle name="Обычный 2 2 2 2" xfId="1759"/>
    <cellStyle name="Обычный 2 2 3" xfId="1760"/>
    <cellStyle name="Обычный 2 2 3 2" xfId="1761"/>
    <cellStyle name="Обычный 2 2 4" xfId="1762"/>
    <cellStyle name="Обычный 2 2 5" xfId="1763"/>
    <cellStyle name="Обычный 2 2_46EE.2011(v1.0)" xfId="1764"/>
    <cellStyle name="Обычный 2 3" xfId="1765"/>
    <cellStyle name="Обычный 2 3 2" xfId="1766"/>
    <cellStyle name="Обычный 2 3 3" xfId="1767"/>
    <cellStyle name="Обычный 2 3 4" xfId="1768"/>
    <cellStyle name="Обычный 2 3 5" xfId="1769"/>
    <cellStyle name="Обычный 2 3_46EE.2011(v1.0)" xfId="1770"/>
    <cellStyle name="Обычный 2 4" xfId="1771"/>
    <cellStyle name="Обычный 2 4 2" xfId="1772"/>
    <cellStyle name="Обычный 2 4 2 2" xfId="1773"/>
    <cellStyle name="Обычный 2 4 3" xfId="1774"/>
    <cellStyle name="Обычный 2 4 4" xfId="1775"/>
    <cellStyle name="Обычный 2 4 5" xfId="1776"/>
    <cellStyle name="Обычный 2 4 6" xfId="1777"/>
    <cellStyle name="Обычный 2 4_46EE.2011(v1.0)" xfId="1778"/>
    <cellStyle name="Обычный 2 5" xfId="1779"/>
    <cellStyle name="Обычный 2 5 2" xfId="1780"/>
    <cellStyle name="Обычный 2 5 3" xfId="1781"/>
    <cellStyle name="Обычный 2 5 4" xfId="1782"/>
    <cellStyle name="Обычный 2 5 5" xfId="1783"/>
    <cellStyle name="Обычный 2 5_46EE.2011(v1.0)" xfId="1784"/>
    <cellStyle name="Обычный 2 6" xfId="1785"/>
    <cellStyle name="Обычный 2 6 2" xfId="1786"/>
    <cellStyle name="Обычный 2 6 3" xfId="1787"/>
    <cellStyle name="Обычный 2 6_46EE.2011(v1.0)" xfId="1788"/>
    <cellStyle name="Обычный 2 7" xfId="1789"/>
    <cellStyle name="Обычный 2 8" xfId="1790"/>
    <cellStyle name="Обычный 2 9" xfId="1791"/>
    <cellStyle name="Обычный 2_1" xfId="1792"/>
    <cellStyle name="Обычный 27" xfId="1793"/>
    <cellStyle name="Обычный 29 2 2 2 4 2 2 3" xfId="1794"/>
    <cellStyle name="Обычный 3" xfId="1795"/>
    <cellStyle name="Обычный 3 2" xfId="1796"/>
    <cellStyle name="Обычный 3 2 2" xfId="1797"/>
    <cellStyle name="Обычный 3 2 2 2" xfId="1798"/>
    <cellStyle name="Обычный 3 2 3" xfId="1799"/>
    <cellStyle name="Обычный 3 3" xfId="1800"/>
    <cellStyle name="Обычный 3 3 2" xfId="1801"/>
    <cellStyle name="Обычный 3 3 3" xfId="1802"/>
    <cellStyle name="Обычный 3 4" xfId="1803"/>
    <cellStyle name="Обычный 3 4 2" xfId="1804"/>
    <cellStyle name="Обычный 3 4 3" xfId="1805"/>
    <cellStyle name="Обычный 3 5" xfId="1806"/>
    <cellStyle name="Обычный 3 6" xfId="1807"/>
    <cellStyle name="Обычный 3_1_Оренбург 2009-2013" xfId="1808"/>
    <cellStyle name="Обычный 4" xfId="1809"/>
    <cellStyle name="Обычный 4 10" xfId="1810"/>
    <cellStyle name="Обычный 4 11" xfId="1811"/>
    <cellStyle name="Обычный 4 2" xfId="1812"/>
    <cellStyle name="Обычный 4 2 2" xfId="1813"/>
    <cellStyle name="Обычный 4 2 2 2" xfId="1814"/>
    <cellStyle name="Обычный 4 2 3" xfId="1815"/>
    <cellStyle name="Обычный 4 2 4" xfId="1816"/>
    <cellStyle name="Обычный 4 2_BALANCE.WARM.2011YEAR(v1.5)" xfId="1817"/>
    <cellStyle name="Обычный 4 3" xfId="1818"/>
    <cellStyle name="Обычный 4 3 2" xfId="1819"/>
    <cellStyle name="Обычный 4 4" xfId="1820"/>
    <cellStyle name="Обычный 4 5" xfId="1821"/>
    <cellStyle name="Обычный 4 6" xfId="1822"/>
    <cellStyle name="Обычный 4 7" xfId="1823"/>
    <cellStyle name="Обычный 4 8" xfId="1824"/>
    <cellStyle name="Обычный 4 9" xfId="1825"/>
    <cellStyle name="Обычный 4_EE.20.MET.SVOD.2.73_v0.1" xfId="1826"/>
    <cellStyle name="Обычный 5" xfId="1827"/>
    <cellStyle name="Обычный 5 2" xfId="1828"/>
    <cellStyle name="Обычный 5 2 2" xfId="1829"/>
    <cellStyle name="Обычный 5 2 2 2" xfId="1830"/>
    <cellStyle name="Обычный 5 2 2 3" xfId="1831"/>
    <cellStyle name="Обычный 5 2 3" xfId="1832"/>
    <cellStyle name="Обычный 5 2 4" xfId="1833"/>
    <cellStyle name="Обычный 5 2_Химреагенты" xfId="1834"/>
    <cellStyle name="Обычный 5 3" xfId="1835"/>
    <cellStyle name="Обычный 5 3 2" xfId="1836"/>
    <cellStyle name="Обычный 5 4" xfId="1837"/>
    <cellStyle name="Обычный 5 4 2" xfId="1838"/>
    <cellStyle name="Обычный 5 5" xfId="1839"/>
    <cellStyle name="Обычный 5 6" xfId="1840"/>
    <cellStyle name="Обычный 5 7" xfId="1841"/>
    <cellStyle name="Обычный 5_Производств. показатели" xfId="1842"/>
    <cellStyle name="Обычный 52 2 2 2 3 2 2 3" xfId="1843"/>
    <cellStyle name="Обычный 52 3 2 3" xfId="1844"/>
    <cellStyle name="Обычный 52 3 2 4 2 2 3" xfId="1845"/>
    <cellStyle name="Обычный 52 3 2 7 2 2 3" xfId="1846"/>
    <cellStyle name="Обычный 52 3 2 7 2 2 3 3" xfId="1847"/>
    <cellStyle name="Обычный 52 3 2 7 2 2 3 3 2" xfId="1848"/>
    <cellStyle name="Обычный 52 3 2 7 3" xfId="1849"/>
    <cellStyle name="Обычный 52 3 2 7 3 2" xfId="1850"/>
    <cellStyle name="Обычный 6" xfId="1851"/>
    <cellStyle name="Обычный 6 2" xfId="1852"/>
    <cellStyle name="Обычный 6 3" xfId="1853"/>
    <cellStyle name="Обычный 6 4" xfId="1854"/>
    <cellStyle name="Обычный 6 5" xfId="1855"/>
    <cellStyle name="Обычный 6 6" xfId="1856"/>
    <cellStyle name="Обычный 7" xfId="1857"/>
    <cellStyle name="Обычный 7 2" xfId="1858"/>
    <cellStyle name="Обычный 7 3" xfId="1859"/>
    <cellStyle name="Обычный 72 2" xfId="1860"/>
    <cellStyle name="Обычный 72 2 2 2 3" xfId="1861"/>
    <cellStyle name="Обычный 8" xfId="1862"/>
    <cellStyle name="Обычный 8 2" xfId="1863"/>
    <cellStyle name="Обычный 8 3" xfId="1864"/>
    <cellStyle name="Обычный 9" xfId="1865"/>
    <cellStyle name="Обычный 9 2" xfId="1866"/>
    <cellStyle name="Обычный 9 3" xfId="1867"/>
    <cellStyle name="Обычный 9 4" xfId="1868"/>
    <cellStyle name="Followed Hyperlink" xfId="1869"/>
    <cellStyle name="Ошибка" xfId="1870"/>
    <cellStyle name="Плохой" xfId="1871"/>
    <cellStyle name="Плохой 2" xfId="1872"/>
    <cellStyle name="Плохой 2 2" xfId="1873"/>
    <cellStyle name="Плохой 3" xfId="1874"/>
    <cellStyle name="Плохой 3 2" xfId="1875"/>
    <cellStyle name="Плохой 4" xfId="1876"/>
    <cellStyle name="Плохой 4 2" xfId="1877"/>
    <cellStyle name="Плохой 5" xfId="1878"/>
    <cellStyle name="Плохой 5 2" xfId="1879"/>
    <cellStyle name="Плохой 6" xfId="1880"/>
    <cellStyle name="Плохой 6 2" xfId="1881"/>
    <cellStyle name="Плохой 7" xfId="1882"/>
    <cellStyle name="Плохой 7 2" xfId="1883"/>
    <cellStyle name="Плохой 8" xfId="1884"/>
    <cellStyle name="Плохой 8 2" xfId="1885"/>
    <cellStyle name="Плохой 9" xfId="1886"/>
    <cellStyle name="Плохой 9 2" xfId="1887"/>
    <cellStyle name="По центру с переносом" xfId="1888"/>
    <cellStyle name="По ширине с переносом" xfId="1889"/>
    <cellStyle name="Подгруппа" xfId="1890"/>
    <cellStyle name="Поле ввода" xfId="1891"/>
    <cellStyle name="Пояснение" xfId="1892"/>
    <cellStyle name="Пояснение 2" xfId="1893"/>
    <cellStyle name="Пояснение 2 2" xfId="1894"/>
    <cellStyle name="Пояснение 3" xfId="1895"/>
    <cellStyle name="Пояснение 3 2" xfId="1896"/>
    <cellStyle name="Пояснение 4" xfId="1897"/>
    <cellStyle name="Пояснение 4 2" xfId="1898"/>
    <cellStyle name="Пояснение 5" xfId="1899"/>
    <cellStyle name="Пояснение 5 2" xfId="1900"/>
    <cellStyle name="Пояснение 6" xfId="1901"/>
    <cellStyle name="Пояснение 6 2" xfId="1902"/>
    <cellStyle name="Пояснение 7" xfId="1903"/>
    <cellStyle name="Пояснение 7 2" xfId="1904"/>
    <cellStyle name="Пояснение 8" xfId="1905"/>
    <cellStyle name="Пояснение 8 2" xfId="1906"/>
    <cellStyle name="Пояснение 9" xfId="1907"/>
    <cellStyle name="Пояснение 9 2" xfId="1908"/>
    <cellStyle name="Примечание" xfId="1909"/>
    <cellStyle name="Примечание 10" xfId="1910"/>
    <cellStyle name="Примечание 10 2" xfId="1911"/>
    <cellStyle name="Примечание 10 3" xfId="1912"/>
    <cellStyle name="Примечание 10_46EE.2011(v1.0)" xfId="1913"/>
    <cellStyle name="Примечание 11" xfId="1914"/>
    <cellStyle name="Примечание 11 2" xfId="1915"/>
    <cellStyle name="Примечание 11 3" xfId="1916"/>
    <cellStyle name="Примечание 11_46EE.2011(v1.0)" xfId="1917"/>
    <cellStyle name="Примечание 12" xfId="1918"/>
    <cellStyle name="Примечание 12 2" xfId="1919"/>
    <cellStyle name="Примечание 12 3" xfId="1920"/>
    <cellStyle name="Примечание 12_46EE.2011(v1.0)" xfId="1921"/>
    <cellStyle name="Примечание 2" xfId="1922"/>
    <cellStyle name="Примечание 2 2" xfId="1923"/>
    <cellStyle name="Примечание 2 3" xfId="1924"/>
    <cellStyle name="Примечание 2 4" xfId="1925"/>
    <cellStyle name="Примечание 2 5" xfId="1926"/>
    <cellStyle name="Примечание 2 6" xfId="1927"/>
    <cellStyle name="Примечание 2 7" xfId="1928"/>
    <cellStyle name="Примечание 2 8" xfId="1929"/>
    <cellStyle name="Примечание 2 9" xfId="1930"/>
    <cellStyle name="Примечание 2_46EE.2011(v1.0)" xfId="1931"/>
    <cellStyle name="Примечание 3" xfId="1932"/>
    <cellStyle name="Примечание 3 2" xfId="1933"/>
    <cellStyle name="Примечание 3 3" xfId="1934"/>
    <cellStyle name="Примечание 3 4" xfId="1935"/>
    <cellStyle name="Примечание 3 5" xfId="1936"/>
    <cellStyle name="Примечание 3 6" xfId="1937"/>
    <cellStyle name="Примечание 3 7" xfId="1938"/>
    <cellStyle name="Примечание 3 8" xfId="1939"/>
    <cellStyle name="Примечание 3 9" xfId="1940"/>
    <cellStyle name="Примечание 3_46EE.2011(v1.0)" xfId="1941"/>
    <cellStyle name="Примечание 4" xfId="1942"/>
    <cellStyle name="Примечание 4 2" xfId="1943"/>
    <cellStyle name="Примечание 4 3" xfId="1944"/>
    <cellStyle name="Примечание 4 4" xfId="1945"/>
    <cellStyle name="Примечание 4 5" xfId="1946"/>
    <cellStyle name="Примечание 4 6" xfId="1947"/>
    <cellStyle name="Примечание 4 7" xfId="1948"/>
    <cellStyle name="Примечание 4 8" xfId="1949"/>
    <cellStyle name="Примечание 4 9" xfId="1950"/>
    <cellStyle name="Примечание 4_46EE.2011(v1.0)" xfId="1951"/>
    <cellStyle name="Примечание 5" xfId="1952"/>
    <cellStyle name="Примечание 5 2" xfId="1953"/>
    <cellStyle name="Примечание 5 3" xfId="1954"/>
    <cellStyle name="Примечание 5 4" xfId="1955"/>
    <cellStyle name="Примечание 5 5" xfId="1956"/>
    <cellStyle name="Примечание 5 6" xfId="1957"/>
    <cellStyle name="Примечание 5 7" xfId="1958"/>
    <cellStyle name="Примечание 5 8" xfId="1959"/>
    <cellStyle name="Примечание 5 9" xfId="1960"/>
    <cellStyle name="Примечание 5_46EE.2011(v1.0)" xfId="1961"/>
    <cellStyle name="Примечание 6" xfId="1962"/>
    <cellStyle name="Примечание 6 2" xfId="1963"/>
    <cellStyle name="Примечание 6_46EE.2011(v1.0)" xfId="1964"/>
    <cellStyle name="Примечание 7" xfId="1965"/>
    <cellStyle name="Примечание 7 2" xfId="1966"/>
    <cellStyle name="Примечание 7_46EE.2011(v1.0)" xfId="1967"/>
    <cellStyle name="Примечание 8" xfId="1968"/>
    <cellStyle name="Примечание 8 2" xfId="1969"/>
    <cellStyle name="Примечание 8_46EE.2011(v1.0)" xfId="1970"/>
    <cellStyle name="Примечание 9" xfId="1971"/>
    <cellStyle name="Примечание 9 2" xfId="1972"/>
    <cellStyle name="Примечание 9_46EE.2011(v1.0)" xfId="1973"/>
    <cellStyle name="Продукт" xfId="1974"/>
    <cellStyle name="Percent" xfId="1975"/>
    <cellStyle name="Процентный 10" xfId="1976"/>
    <cellStyle name="Процентный 10 10" xfId="1977"/>
    <cellStyle name="Процентный 18 2 2 2 3" xfId="1978"/>
    <cellStyle name="Процентный 18 2 2 2 3 2" xfId="1979"/>
    <cellStyle name="Процентный 18 2 3 2" xfId="1980"/>
    <cellStyle name="Процентный 18 2 3 2 2" xfId="1981"/>
    <cellStyle name="Процентный 2" xfId="1982"/>
    <cellStyle name="Процентный 2 2" xfId="1983"/>
    <cellStyle name="Процентный 2 2 2" xfId="1984"/>
    <cellStyle name="Процентный 2 2 3" xfId="1985"/>
    <cellStyle name="Процентный 2 3" xfId="1986"/>
    <cellStyle name="Процентный 2 4" xfId="1987"/>
    <cellStyle name="Процентный 3" xfId="1988"/>
    <cellStyle name="Процентный 3 2" xfId="1989"/>
    <cellStyle name="Процентный 3 3" xfId="1990"/>
    <cellStyle name="Процентный 4" xfId="1991"/>
    <cellStyle name="Процентный 4 2" xfId="1992"/>
    <cellStyle name="Процентный 4 3" xfId="1993"/>
    <cellStyle name="Процентный 5" xfId="1994"/>
    <cellStyle name="Процентный 5 2" xfId="1995"/>
    <cellStyle name="Процентный 6" xfId="1996"/>
    <cellStyle name="Процентный 6 2" xfId="1997"/>
    <cellStyle name="Процентный 6 3" xfId="1998"/>
    <cellStyle name="Процентный 7" xfId="1999"/>
    <cellStyle name="Процентный 7 2" xfId="2000"/>
    <cellStyle name="Процентный 8" xfId="2001"/>
    <cellStyle name="Процентный 9" xfId="2002"/>
    <cellStyle name="Разница" xfId="2003"/>
    <cellStyle name="Рамки" xfId="2004"/>
    <cellStyle name="Сводная таблица" xfId="2005"/>
    <cellStyle name="Связанная ячейка" xfId="2006"/>
    <cellStyle name="Связанная ячейка 2" xfId="2007"/>
    <cellStyle name="Связанная ячейка 2 2" xfId="2008"/>
    <cellStyle name="Связанная ячейка 2_46EE.2011(v1.0)" xfId="2009"/>
    <cellStyle name="Связанная ячейка 3" xfId="2010"/>
    <cellStyle name="Связанная ячейка 3 2" xfId="2011"/>
    <cellStyle name="Связанная ячейка 3_46EE.2011(v1.0)" xfId="2012"/>
    <cellStyle name="Связанная ячейка 4" xfId="2013"/>
    <cellStyle name="Связанная ячейка 4 2" xfId="2014"/>
    <cellStyle name="Связанная ячейка 4_46EE.2011(v1.0)" xfId="2015"/>
    <cellStyle name="Связанная ячейка 5" xfId="2016"/>
    <cellStyle name="Связанная ячейка 5 2" xfId="2017"/>
    <cellStyle name="Связанная ячейка 5_46EE.2011(v1.0)" xfId="2018"/>
    <cellStyle name="Связанная ячейка 6" xfId="2019"/>
    <cellStyle name="Связанная ячейка 6 2" xfId="2020"/>
    <cellStyle name="Связанная ячейка 6_46EE.2011(v1.0)" xfId="2021"/>
    <cellStyle name="Связанная ячейка 7" xfId="2022"/>
    <cellStyle name="Связанная ячейка 7 2" xfId="2023"/>
    <cellStyle name="Связанная ячейка 7_46EE.2011(v1.0)" xfId="2024"/>
    <cellStyle name="Связанная ячейка 8" xfId="2025"/>
    <cellStyle name="Связанная ячейка 8 2" xfId="2026"/>
    <cellStyle name="Связанная ячейка 8_46EE.2011(v1.0)" xfId="2027"/>
    <cellStyle name="Связанная ячейка 9" xfId="2028"/>
    <cellStyle name="Связанная ячейка 9 2" xfId="2029"/>
    <cellStyle name="Связанная ячейка 9_46EE.2011(v1.0)" xfId="2030"/>
    <cellStyle name="Стиль 1" xfId="2031"/>
    <cellStyle name="Стиль 1 2" xfId="2032"/>
    <cellStyle name="Стиль 1 2 2" xfId="2033"/>
    <cellStyle name="Стиль 1 2 3" xfId="2034"/>
    <cellStyle name="Стиль 1 2_EE.2REK.P2011.4.78(v0.3)" xfId="2035"/>
    <cellStyle name="Стиль_названий" xfId="2036"/>
    <cellStyle name="Субсчет" xfId="2037"/>
    <cellStyle name="Счет" xfId="2038"/>
    <cellStyle name="Текст" xfId="2039"/>
    <cellStyle name="ТЕКСТ 10" xfId="2040"/>
    <cellStyle name="ТЕКСТ 2" xfId="2041"/>
    <cellStyle name="ТЕКСТ 3" xfId="2042"/>
    <cellStyle name="ТЕКСТ 4" xfId="2043"/>
    <cellStyle name="ТЕКСТ 5" xfId="2044"/>
    <cellStyle name="ТЕКСТ 6" xfId="2045"/>
    <cellStyle name="ТЕКСТ 7" xfId="2046"/>
    <cellStyle name="ТЕКСТ 8" xfId="2047"/>
    <cellStyle name="ТЕКСТ 9" xfId="2048"/>
    <cellStyle name="Текст предупреждения" xfId="2049"/>
    <cellStyle name="Текст предупреждения 2" xfId="2050"/>
    <cellStyle name="Текст предупреждения 2 2" xfId="2051"/>
    <cellStyle name="Текст предупреждения 3" xfId="2052"/>
    <cellStyle name="Текст предупреждения 3 2" xfId="2053"/>
    <cellStyle name="Текст предупреждения 4" xfId="2054"/>
    <cellStyle name="Текст предупреждения 4 2" xfId="2055"/>
    <cellStyle name="Текст предупреждения 5" xfId="2056"/>
    <cellStyle name="Текст предупреждения 5 2" xfId="2057"/>
    <cellStyle name="Текст предупреждения 6" xfId="2058"/>
    <cellStyle name="Текст предупреждения 6 2" xfId="2059"/>
    <cellStyle name="Текст предупреждения 7" xfId="2060"/>
    <cellStyle name="Текст предупреждения 7 2" xfId="2061"/>
    <cellStyle name="Текст предупреждения 8" xfId="2062"/>
    <cellStyle name="Текст предупреждения 8 2" xfId="2063"/>
    <cellStyle name="Текст предупреждения 9" xfId="2064"/>
    <cellStyle name="Текст предупреждения 9 2" xfId="2065"/>
    <cellStyle name="Текстовый" xfId="2066"/>
    <cellStyle name="Текстовый 2" xfId="2067"/>
    <cellStyle name="Текстовый 3" xfId="2068"/>
    <cellStyle name="Текстовый 4" xfId="2069"/>
    <cellStyle name="Текстовый 5" xfId="2070"/>
    <cellStyle name="Текстовый 6" xfId="2071"/>
    <cellStyle name="Текстовый 7" xfId="2072"/>
    <cellStyle name="Текстовый 8" xfId="2073"/>
    <cellStyle name="Текстовый 9" xfId="2074"/>
    <cellStyle name="Текстовый_1" xfId="2075"/>
    <cellStyle name="Тысячи [0]_1 кв.95 и 96 года .в ц.соп." xfId="2076"/>
    <cellStyle name="Тысячи [а]" xfId="2077"/>
    <cellStyle name="Тысячи![0]_Цены 95г._Расчет ТП на февраль_Расчет ТП на февраль посл.._Расчет ТП на май" xfId="2078"/>
    <cellStyle name="Тысячи_1 кв.95 и 96 года .в ц.соп." xfId="2079"/>
    <cellStyle name="ФИКСИРОВАННЫЙ" xfId="2080"/>
    <cellStyle name="ФИКСИРОВАННЫЙ 2" xfId="2081"/>
    <cellStyle name="ФИКСИРОВАННЫЙ 3" xfId="2082"/>
    <cellStyle name="ФИКСИРОВАННЫЙ 4" xfId="2083"/>
    <cellStyle name="ФИКСИРОВАННЫЙ 5" xfId="2084"/>
    <cellStyle name="ФИКСИРОВАННЫЙ 6" xfId="2085"/>
    <cellStyle name="ФИКСИРОВАННЫЙ 7" xfId="2086"/>
    <cellStyle name="ФИКСИРОВАННЫЙ 8" xfId="2087"/>
    <cellStyle name="ФИКСИРОВАННЫЙ 9" xfId="2088"/>
    <cellStyle name="ФИКСИРОВАННЫЙ_1" xfId="2089"/>
    <cellStyle name="Comma" xfId="2090"/>
    <cellStyle name="Comma [0]" xfId="2091"/>
    <cellStyle name="Финансовый 10 2 2 2" xfId="2092"/>
    <cellStyle name="Финансовый 2" xfId="2093"/>
    <cellStyle name="Финансовый 2 10" xfId="2094"/>
    <cellStyle name="Финансовый 2 10 2" xfId="2095"/>
    <cellStyle name="Финансовый 2 11" xfId="2096"/>
    <cellStyle name="Финансовый 2 2" xfId="2097"/>
    <cellStyle name="Финансовый 2 2 2" xfId="2098"/>
    <cellStyle name="Финансовый 2 2 2 2" xfId="2099"/>
    <cellStyle name="Финансовый 2 2 3" xfId="2100"/>
    <cellStyle name="Финансовый 2 2 4" xfId="2101"/>
    <cellStyle name="Финансовый 2 2_INDEX.STATION.2012(v1.0)_" xfId="2102"/>
    <cellStyle name="Финансовый 2 3" xfId="2103"/>
    <cellStyle name="Финансовый 2 3 2" xfId="2104"/>
    <cellStyle name="Финансовый 2 3 3" xfId="2105"/>
    <cellStyle name="Финансовый 2 4" xfId="2106"/>
    <cellStyle name="Финансовый 2 4 2" xfId="2107"/>
    <cellStyle name="Финансовый 2 5" xfId="2108"/>
    <cellStyle name="Финансовый 2 5 2" xfId="2109"/>
    <cellStyle name="Финансовый 2 6" xfId="2110"/>
    <cellStyle name="Финансовый 2 6 2" xfId="2111"/>
    <cellStyle name="Финансовый 2 7" xfId="2112"/>
    <cellStyle name="Финансовый 2 7 2" xfId="2113"/>
    <cellStyle name="Финансовый 2 8" xfId="2114"/>
    <cellStyle name="Финансовый 2 8 2" xfId="2115"/>
    <cellStyle name="Финансовый 2 9" xfId="2116"/>
    <cellStyle name="Финансовый 2 9 2" xfId="2117"/>
    <cellStyle name="Финансовый 2_46EE.2011(v1.0)" xfId="2118"/>
    <cellStyle name="Финансовый 29" xfId="2119"/>
    <cellStyle name="Финансовый 29 2" xfId="2120"/>
    <cellStyle name="Финансовый 29 2 2" xfId="2121"/>
    <cellStyle name="Финансовый 29 2 3" xfId="2122"/>
    <cellStyle name="Финансовый 3" xfId="2123"/>
    <cellStyle name="Финансовый 3 2" xfId="2124"/>
    <cellStyle name="Финансовый 3 2 2" xfId="2125"/>
    <cellStyle name="Финансовый 3 2 2 2" xfId="2126"/>
    <cellStyle name="Финансовый 3 2 3" xfId="2127"/>
    <cellStyle name="Финансовый 3 3" xfId="2128"/>
    <cellStyle name="Финансовый 3 3 2" xfId="2129"/>
    <cellStyle name="Финансовый 3 4" xfId="2130"/>
    <cellStyle name="Финансовый 3 4 2" xfId="2131"/>
    <cellStyle name="Финансовый 3 5" xfId="2132"/>
    <cellStyle name="Финансовый 3 6" xfId="2133"/>
    <cellStyle name="Финансовый 3 7" xfId="2134"/>
    <cellStyle name="Финансовый 3_INDEX.STATION.2012(v1.0)_" xfId="2135"/>
    <cellStyle name="Финансовый 4" xfId="2136"/>
    <cellStyle name="Финансовый 4 2" xfId="2137"/>
    <cellStyle name="Финансовый 4 2 2" xfId="2138"/>
    <cellStyle name="Финансовый 4 2 3" xfId="2139"/>
    <cellStyle name="Финансовый 4 2 4" xfId="2140"/>
    <cellStyle name="Финансовый 4 3" xfId="2141"/>
    <cellStyle name="Финансовый 4 3 2" xfId="2142"/>
    <cellStyle name="Финансовый 4 4" xfId="2143"/>
    <cellStyle name="Финансовый 4 5" xfId="2144"/>
    <cellStyle name="Финансовый 4 6" xfId="2145"/>
    <cellStyle name="Финансовый 5" xfId="2146"/>
    <cellStyle name="Финансовый 5 2" xfId="2147"/>
    <cellStyle name="Финансовый 5 2 2" xfId="2148"/>
    <cellStyle name="Финансовый 5 2 3" xfId="2149"/>
    <cellStyle name="Финансовый 5 3" xfId="2150"/>
    <cellStyle name="Финансовый 5 3 2" xfId="2151"/>
    <cellStyle name="Финансовый 5 4" xfId="2152"/>
    <cellStyle name="Финансовый 5 5" xfId="2153"/>
    <cellStyle name="Финансовый 5 6" xfId="2154"/>
    <cellStyle name="Финансовый 6" xfId="2155"/>
    <cellStyle name="Финансовый 6 2" xfId="2156"/>
    <cellStyle name="Финансовый 6 2 2" xfId="2157"/>
    <cellStyle name="Финансовый 6 3" xfId="2158"/>
    <cellStyle name="Финансовый 7" xfId="2159"/>
    <cellStyle name="Финансовый 7 2" xfId="2160"/>
    <cellStyle name="Финансовый 8" xfId="2161"/>
    <cellStyle name="Финансовый0[0]_FU_bal" xfId="2162"/>
    <cellStyle name="Формула" xfId="2163"/>
    <cellStyle name="Формула 2" xfId="2164"/>
    <cellStyle name="Формула 2 2" xfId="2165"/>
    <cellStyle name="Формула 3" xfId="2166"/>
    <cellStyle name="Формула_A РТ 2009 Рязаньэнерго" xfId="2167"/>
    <cellStyle name="ФормулаВБ" xfId="2168"/>
    <cellStyle name="ФормулаВБ 2" xfId="2169"/>
    <cellStyle name="ФормулаВБ 2 2" xfId="2170"/>
    <cellStyle name="ФормулаВБ 3" xfId="2171"/>
    <cellStyle name="ФормулаНаКонтроль" xfId="2172"/>
    <cellStyle name="Хороший" xfId="2173"/>
    <cellStyle name="Хороший 2" xfId="2174"/>
    <cellStyle name="Хороший 2 2" xfId="2175"/>
    <cellStyle name="Хороший 3" xfId="2176"/>
    <cellStyle name="Хороший 3 2" xfId="2177"/>
    <cellStyle name="Хороший 4" xfId="2178"/>
    <cellStyle name="Хороший 4 2" xfId="2179"/>
    <cellStyle name="Хороший 5" xfId="2180"/>
    <cellStyle name="Хороший 5 2" xfId="2181"/>
    <cellStyle name="Хороший 6" xfId="2182"/>
    <cellStyle name="Хороший 6 2" xfId="2183"/>
    <cellStyle name="Хороший 7" xfId="2184"/>
    <cellStyle name="Хороший 7 2" xfId="2185"/>
    <cellStyle name="Хороший 8" xfId="2186"/>
    <cellStyle name="Хороший 8 2" xfId="2187"/>
    <cellStyle name="Хороший 9" xfId="2188"/>
    <cellStyle name="Хороший 9 2" xfId="2189"/>
    <cellStyle name="Цена_продукта" xfId="2190"/>
    <cellStyle name="Цифры по центру с десятыми" xfId="2191"/>
    <cellStyle name="число" xfId="2192"/>
    <cellStyle name="Џђћ–…ќ’ќ›‰" xfId="2193"/>
    <cellStyle name="Шапка" xfId="2194"/>
    <cellStyle name="Шапка таблицы" xfId="2195"/>
    <cellStyle name="ШАУ" xfId="2196"/>
    <cellStyle name="ܘ_x0008_" xfId="2197"/>
    <cellStyle name="ܛ_x0008_" xfId="2198"/>
    <cellStyle name="標準_PL-CF sheet" xfId="2199"/>
    <cellStyle name="㐀കܒ_x0008_" xfId="2200"/>
    <cellStyle name="㼿" xfId="2201"/>
    <cellStyle name="䁺_x0001_" xfId="2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&#1086;&#1073;&#1097;&#1080;&#1081;%20&#1088;&#1077;&#1089;&#1091;&#1088;&#1089;\_&#1048;&#1085;&#1074;&#1077;&#1089;&#1090;&#1087;&#1088;&#1086;&#1075;&#1088;&#1072;&#1084;&#1084;&#1099;\2018%20&#1042;&#1086;&#1076;&#1086;&#1086;&#1095;&#1080;&#1089;&#1090;&#1082;&#1072;%20&#1082;&#1086;&#1088;&#1088;&#1077;&#1082;&#1090;&#1080;&#1088;&#1086;&#1074;&#1082;&#1072;\&#1062;&#1077;&#1073;&#1080;&#1085;&#1072;%2028.08.2018\&#1060;&#1086;&#1088;&#1084;&#1099;%20&#1048;&#1055;%20&#1042;&#1086;&#1076;&#1086;&#1086;&#1095;&#1080;&#1089;&#1090;&#1082;&#1072;%2008102018%20&#1088;&#1077;&#1076;.%20&#1061;&#1052;&#1054;%20&#1050;&#1053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докуметнов для ИП"/>
      <sheetName val="Форма № 1-ИП ВВ"/>
      <sheetName val="Форма № 2-ИП ВВ"/>
      <sheetName val="Форма № 2-ИП ВВ-ЧС"/>
      <sheetName val="Форма №3-ИП ВВ"/>
      <sheetName val="Форма №4-ИП ВВ"/>
      <sheetName val="Форма №5-ИП ВВ"/>
      <sheetName val="Форма № 2-ИП ВВ-КОРР"/>
    </sheetNames>
    <sheetDataSet>
      <sheetData sheetId="7">
        <row r="24">
          <cell r="V24">
            <v>447.6980437830881</v>
          </cell>
        </row>
        <row r="26">
          <cell r="Z26">
            <v>2421.9009944335694</v>
          </cell>
        </row>
        <row r="27">
          <cell r="V27">
            <v>1865.0468215494648</v>
          </cell>
        </row>
        <row r="28">
          <cell r="V28">
            <v>1865.0468215494648</v>
          </cell>
        </row>
        <row r="29">
          <cell r="V29">
            <v>1865.0468215494648</v>
          </cell>
        </row>
        <row r="30">
          <cell r="V30">
            <v>1865.0468215494648</v>
          </cell>
        </row>
        <row r="33">
          <cell r="Z33">
            <v>2032.153118063589</v>
          </cell>
        </row>
        <row r="35">
          <cell r="Z35">
            <v>13660.042861166286</v>
          </cell>
        </row>
        <row r="36">
          <cell r="Z36">
            <v>61176.31785303838</v>
          </cell>
        </row>
        <row r="37">
          <cell r="V37">
            <v>2744.15</v>
          </cell>
          <cell r="X37">
            <v>2646.1</v>
          </cell>
          <cell r="Z37">
            <v>5391.244342613619</v>
          </cell>
          <cell r="AA37">
            <v>1920.2288999999998</v>
          </cell>
        </row>
        <row r="38">
          <cell r="V38">
            <v>0</v>
          </cell>
          <cell r="X38">
            <v>0</v>
          </cell>
          <cell r="Z38">
            <v>3431.13384375622</v>
          </cell>
          <cell r="AA38">
            <v>4687.45339</v>
          </cell>
        </row>
        <row r="39">
          <cell r="Z39">
            <v>1517.7825401295875</v>
          </cell>
        </row>
        <row r="40">
          <cell r="Z40">
            <v>25508.95025427878</v>
          </cell>
        </row>
        <row r="41">
          <cell r="Z41">
            <v>9106.69524077752</v>
          </cell>
        </row>
        <row r="46">
          <cell r="X46">
            <v>65401</v>
          </cell>
          <cell r="Z46">
            <v>68300.21430583144</v>
          </cell>
        </row>
        <row r="47">
          <cell r="V47">
            <v>258.437</v>
          </cell>
          <cell r="X47">
            <v>1887.5</v>
          </cell>
          <cell r="Z47">
            <v>1971.1490737202025</v>
          </cell>
        </row>
        <row r="48">
          <cell r="X48">
            <v>4256.7</v>
          </cell>
          <cell r="AA48">
            <v>0</v>
          </cell>
        </row>
        <row r="61">
          <cell r="V61">
            <v>8500</v>
          </cell>
        </row>
        <row r="62">
          <cell r="X62">
            <v>92.49934335264959</v>
          </cell>
        </row>
        <row r="63">
          <cell r="V63">
            <v>6841.307906206737</v>
          </cell>
          <cell r="X63">
            <v>0</v>
          </cell>
        </row>
        <row r="64">
          <cell r="X64">
            <v>2547.3722054016134</v>
          </cell>
        </row>
        <row r="65">
          <cell r="Z65">
            <v>2637.1420802939083</v>
          </cell>
        </row>
        <row r="66">
          <cell r="Z66">
            <v>2660.29820950781</v>
          </cell>
        </row>
        <row r="67">
          <cell r="X67">
            <v>32120.36151457447</v>
          </cell>
          <cell r="Z67">
            <v>33544.26967710995</v>
          </cell>
        </row>
        <row r="68">
          <cell r="X68">
            <v>6617.855965719999</v>
          </cell>
          <cell r="Z68">
            <v>33678.43543074706</v>
          </cell>
        </row>
        <row r="70">
          <cell r="X70">
            <v>4924.5594695834025</v>
          </cell>
          <cell r="Z70">
            <v>7027.611026472972</v>
          </cell>
        </row>
        <row r="71">
          <cell r="V71">
            <v>0</v>
          </cell>
          <cell r="X71">
            <v>4925.122085285886</v>
          </cell>
          <cell r="Z71">
            <v>10286.909339208822</v>
          </cell>
        </row>
        <row r="72">
          <cell r="V72">
            <v>812.7799549489862</v>
          </cell>
          <cell r="X72">
            <v>848.0115293907269</v>
          </cell>
        </row>
        <row r="73">
          <cell r="V73">
            <v>748.1723659422385</v>
          </cell>
          <cell r="X73">
            <v>732.9459732181315</v>
          </cell>
          <cell r="Z73">
            <v>1870.1641131204426</v>
          </cell>
        </row>
        <row r="74">
          <cell r="Y74">
            <v>3907.7</v>
          </cell>
          <cell r="Z74">
            <v>1854.66694257093</v>
          </cell>
          <cell r="AA74">
            <v>1854.7</v>
          </cell>
        </row>
        <row r="78">
          <cell r="V78">
            <v>2441.5</v>
          </cell>
        </row>
        <row r="79">
          <cell r="Z79">
            <v>7448.4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8"/>
  <sheetViews>
    <sheetView view="pageBreakPreview" zoomScale="110" zoomScaleSheetLayoutView="110" workbookViewId="0" topLeftCell="A1">
      <selection activeCell="A1" sqref="A1:H27"/>
    </sheetView>
  </sheetViews>
  <sheetFormatPr defaultColWidth="0.875" defaultRowHeight="12.75"/>
  <cols>
    <col min="1" max="1" width="4.00390625" style="8" customWidth="1"/>
    <col min="2" max="2" width="26.50390625" style="8" customWidth="1"/>
    <col min="3" max="3" width="9.375" style="8" customWidth="1"/>
    <col min="4" max="4" width="11.50390625" style="8" customWidth="1"/>
    <col min="5" max="5" width="8.50390625" style="8" customWidth="1"/>
    <col min="6" max="6" width="7.50390625" style="8" customWidth="1"/>
    <col min="7" max="8" width="7.625" style="8" customWidth="1"/>
    <col min="9" max="9" width="24.50390625" style="8" customWidth="1"/>
    <col min="10" max="16384" width="0.875" style="8" customWidth="1"/>
  </cols>
  <sheetData>
    <row r="1" spans="3:8" ht="18" customHeight="1">
      <c r="C1" s="149" t="s">
        <v>297</v>
      </c>
      <c r="D1" s="150"/>
      <c r="E1" s="150"/>
      <c r="F1" s="150"/>
      <c r="G1" s="150"/>
      <c r="H1" s="150"/>
    </row>
    <row r="2" spans="3:8" ht="93" customHeight="1">
      <c r="C2" s="151" t="s">
        <v>302</v>
      </c>
      <c r="D2" s="152"/>
      <c r="E2" s="152"/>
      <c r="F2" s="152"/>
      <c r="G2" s="152"/>
      <c r="H2" s="152"/>
    </row>
    <row r="3" ht="12.75">
      <c r="H3" s="13"/>
    </row>
    <row r="4" spans="1:9" s="6" customFormat="1" ht="48.75" customHeight="1">
      <c r="A4" s="156" t="s">
        <v>65</v>
      </c>
      <c r="B4" s="156"/>
      <c r="C4" s="156"/>
      <c r="D4" s="156"/>
      <c r="E4" s="156"/>
      <c r="F4" s="156"/>
      <c r="G4" s="156"/>
      <c r="H4" s="157"/>
      <c r="I4" s="14"/>
    </row>
    <row r="5" s="6" customFormat="1" ht="12">
      <c r="I5" s="14"/>
    </row>
    <row r="6" spans="1:9" s="16" customFormat="1" ht="13.5" customHeight="1">
      <c r="A6" s="158" t="s">
        <v>0</v>
      </c>
      <c r="B6" s="161" t="s">
        <v>12</v>
      </c>
      <c r="C6" s="161" t="s">
        <v>11</v>
      </c>
      <c r="D6" s="158" t="s">
        <v>119</v>
      </c>
      <c r="E6" s="164" t="s">
        <v>120</v>
      </c>
      <c r="F6" s="165"/>
      <c r="G6" s="165"/>
      <c r="H6" s="166"/>
      <c r="I6" s="14"/>
    </row>
    <row r="7" spans="1:9" s="7" customFormat="1" ht="13.5" customHeight="1">
      <c r="A7" s="159"/>
      <c r="B7" s="162"/>
      <c r="C7" s="162"/>
      <c r="D7" s="159"/>
      <c r="E7" s="158" t="s">
        <v>121</v>
      </c>
      <c r="F7" s="164"/>
      <c r="G7" s="165"/>
      <c r="H7" s="166"/>
      <c r="I7" s="14"/>
    </row>
    <row r="8" spans="1:9" s="7" customFormat="1" ht="18.75" customHeight="1">
      <c r="A8" s="160"/>
      <c r="B8" s="163"/>
      <c r="C8" s="163"/>
      <c r="D8" s="160"/>
      <c r="E8" s="160"/>
      <c r="F8" s="17" t="s">
        <v>43</v>
      </c>
      <c r="G8" s="17" t="s">
        <v>44</v>
      </c>
      <c r="H8" s="17" t="s">
        <v>108</v>
      </c>
      <c r="I8" s="14"/>
    </row>
    <row r="9" spans="1:9" s="7" customFormat="1" ht="12" customHeight="1">
      <c r="A9" s="147">
        <v>1</v>
      </c>
      <c r="B9" s="147">
        <v>2</v>
      </c>
      <c r="C9" s="147">
        <v>3</v>
      </c>
      <c r="D9" s="147">
        <v>4</v>
      </c>
      <c r="E9" s="147">
        <v>5</v>
      </c>
      <c r="F9" s="147">
        <v>7</v>
      </c>
      <c r="G9" s="147">
        <v>8</v>
      </c>
      <c r="H9" s="147">
        <v>9</v>
      </c>
      <c r="I9" s="14"/>
    </row>
    <row r="10" spans="1:9" s="18" customFormat="1" ht="12.75" customHeight="1">
      <c r="A10" s="142" t="s">
        <v>55</v>
      </c>
      <c r="B10" s="153" t="s">
        <v>56</v>
      </c>
      <c r="C10" s="154"/>
      <c r="D10" s="154"/>
      <c r="E10" s="154"/>
      <c r="F10" s="154"/>
      <c r="G10" s="154"/>
      <c r="H10" s="155"/>
      <c r="I10" s="14"/>
    </row>
    <row r="11" spans="1:9" s="9" customFormat="1" ht="119.25" customHeight="1">
      <c r="A11" s="17" t="s">
        <v>13</v>
      </c>
      <c r="B11" s="19" t="s">
        <v>116</v>
      </c>
      <c r="C11" s="15" t="s">
        <v>10</v>
      </c>
      <c r="D11" s="146">
        <v>24.3</v>
      </c>
      <c r="E11" s="15">
        <v>23.1</v>
      </c>
      <c r="F11" s="15">
        <v>24.3</v>
      </c>
      <c r="G11" s="15">
        <v>24.3</v>
      </c>
      <c r="H11" s="28">
        <v>23.1</v>
      </c>
      <c r="I11" s="20"/>
    </row>
    <row r="12" spans="1:9" s="9" customFormat="1" ht="75.75" customHeight="1">
      <c r="A12" s="17" t="s">
        <v>14</v>
      </c>
      <c r="B12" s="19" t="s">
        <v>16</v>
      </c>
      <c r="C12" s="15" t="s">
        <v>10</v>
      </c>
      <c r="D12" s="146">
        <v>49.2</v>
      </c>
      <c r="E12" s="15">
        <v>48.2</v>
      </c>
      <c r="F12" s="28">
        <v>49.2</v>
      </c>
      <c r="G12" s="28">
        <v>49.2</v>
      </c>
      <c r="H12" s="28">
        <v>48.2</v>
      </c>
      <c r="I12" s="14"/>
    </row>
    <row r="13" spans="1:9" s="18" customFormat="1" ht="17.25" customHeight="1">
      <c r="A13" s="142" t="s">
        <v>57</v>
      </c>
      <c r="B13" s="153" t="s">
        <v>58</v>
      </c>
      <c r="C13" s="154"/>
      <c r="D13" s="154"/>
      <c r="E13" s="154"/>
      <c r="F13" s="154"/>
      <c r="G13" s="154"/>
      <c r="H13" s="155"/>
      <c r="I13" s="14"/>
    </row>
    <row r="14" spans="1:9" s="9" customFormat="1" ht="35.25" customHeight="1">
      <c r="A14" s="17" t="s">
        <v>15</v>
      </c>
      <c r="B14" s="19" t="s">
        <v>115</v>
      </c>
      <c r="C14" s="15" t="s">
        <v>24</v>
      </c>
      <c r="D14" s="15">
        <v>1.6</v>
      </c>
      <c r="E14" s="15">
        <v>1.5</v>
      </c>
      <c r="F14" s="28">
        <v>1.5</v>
      </c>
      <c r="G14" s="28">
        <v>1.5</v>
      </c>
      <c r="H14" s="28">
        <v>1.5</v>
      </c>
      <c r="I14" s="14"/>
    </row>
    <row r="15" spans="1:9" s="9" customFormat="1" ht="33.75" customHeight="1">
      <c r="A15" s="17" t="s">
        <v>17</v>
      </c>
      <c r="B15" s="19" t="s">
        <v>18</v>
      </c>
      <c r="C15" s="15" t="s">
        <v>24</v>
      </c>
      <c r="D15" s="15">
        <v>3.7</v>
      </c>
      <c r="E15" s="15">
        <v>3.4</v>
      </c>
      <c r="F15" s="15">
        <v>3.4</v>
      </c>
      <c r="G15" s="15">
        <v>3.4</v>
      </c>
      <c r="H15" s="15">
        <v>3.4</v>
      </c>
      <c r="I15" s="14"/>
    </row>
    <row r="16" spans="1:9" s="18" customFormat="1" ht="19.5" customHeight="1">
      <c r="A16" s="142" t="s">
        <v>59</v>
      </c>
      <c r="B16" s="153" t="s">
        <v>60</v>
      </c>
      <c r="C16" s="154"/>
      <c r="D16" s="154"/>
      <c r="E16" s="154"/>
      <c r="F16" s="154"/>
      <c r="G16" s="154"/>
      <c r="H16" s="155"/>
      <c r="I16" s="14"/>
    </row>
    <row r="17" spans="1:9" s="9" customFormat="1" ht="51">
      <c r="A17" s="17" t="s">
        <v>19</v>
      </c>
      <c r="B17" s="19" t="s">
        <v>29</v>
      </c>
      <c r="C17" s="15" t="s">
        <v>10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4"/>
    </row>
    <row r="18" spans="1:9" s="9" customFormat="1" ht="60.75">
      <c r="A18" s="17" t="s">
        <v>20</v>
      </c>
      <c r="B18" s="19" t="s">
        <v>61</v>
      </c>
      <c r="C18" s="15" t="s">
        <v>10</v>
      </c>
      <c r="D18" s="146">
        <v>34.13</v>
      </c>
      <c r="E18" s="15">
        <v>34.13</v>
      </c>
      <c r="F18" s="15">
        <v>34.13</v>
      </c>
      <c r="G18" s="15">
        <v>34.13</v>
      </c>
      <c r="H18" s="15">
        <v>34.13</v>
      </c>
      <c r="I18" s="14"/>
    </row>
    <row r="19" spans="1:9" s="18" customFormat="1" ht="17.25" customHeight="1">
      <c r="A19" s="142" t="s">
        <v>62</v>
      </c>
      <c r="B19" s="153" t="s">
        <v>63</v>
      </c>
      <c r="C19" s="154"/>
      <c r="D19" s="154"/>
      <c r="E19" s="154"/>
      <c r="F19" s="154"/>
      <c r="G19" s="154"/>
      <c r="H19" s="155"/>
      <c r="I19" s="14"/>
    </row>
    <row r="20" spans="1:9" s="9" customFormat="1" ht="51">
      <c r="A20" s="17" t="s">
        <v>26</v>
      </c>
      <c r="B20" s="19" t="s">
        <v>21</v>
      </c>
      <c r="C20" s="15" t="s">
        <v>10</v>
      </c>
      <c r="D20" s="29">
        <v>39.67</v>
      </c>
      <c r="E20" s="30">
        <v>38.02</v>
      </c>
      <c r="F20" s="29">
        <v>38.8</v>
      </c>
      <c r="G20" s="29">
        <v>38.8</v>
      </c>
      <c r="H20" s="29">
        <v>38.02</v>
      </c>
      <c r="I20" s="14"/>
    </row>
    <row r="21" spans="1:9" s="9" customFormat="1" ht="51">
      <c r="A21" s="17" t="s">
        <v>27</v>
      </c>
      <c r="B21" s="19" t="s">
        <v>30</v>
      </c>
      <c r="C21" s="15" t="s">
        <v>25</v>
      </c>
      <c r="D21" s="23">
        <v>1.29</v>
      </c>
      <c r="E21" s="23">
        <v>1.28</v>
      </c>
      <c r="F21" s="23">
        <v>1.29</v>
      </c>
      <c r="G21" s="23">
        <v>1.29</v>
      </c>
      <c r="H21" s="23">
        <v>1.28</v>
      </c>
      <c r="I21" s="14"/>
    </row>
    <row r="22" spans="1:9" s="9" customFormat="1" ht="60.75">
      <c r="A22" s="17" t="s">
        <v>28</v>
      </c>
      <c r="B22" s="19" t="s">
        <v>22</v>
      </c>
      <c r="C22" s="15" t="s">
        <v>25</v>
      </c>
      <c r="D22" s="23">
        <v>0.52</v>
      </c>
      <c r="E22" s="23">
        <v>0.51</v>
      </c>
      <c r="F22" s="23">
        <v>0.52</v>
      </c>
      <c r="G22" s="23">
        <v>0.52</v>
      </c>
      <c r="H22" s="23">
        <v>0.51</v>
      </c>
      <c r="I22" s="14"/>
    </row>
    <row r="23" spans="1:9" s="9" customFormat="1" ht="51">
      <c r="A23" s="17" t="s">
        <v>31</v>
      </c>
      <c r="B23" s="19" t="s">
        <v>33</v>
      </c>
      <c r="C23" s="15" t="s">
        <v>25</v>
      </c>
      <c r="D23" s="23">
        <v>0.82</v>
      </c>
      <c r="E23" s="23">
        <v>0.81</v>
      </c>
      <c r="F23" s="23">
        <v>0.82</v>
      </c>
      <c r="G23" s="23">
        <v>0.82</v>
      </c>
      <c r="H23" s="23">
        <v>0.81</v>
      </c>
      <c r="I23" s="14"/>
    </row>
    <row r="24" spans="1:9" s="9" customFormat="1" ht="60.75">
      <c r="A24" s="17" t="s">
        <v>32</v>
      </c>
      <c r="B24" s="19" t="s">
        <v>23</v>
      </c>
      <c r="C24" s="15" t="s">
        <v>25</v>
      </c>
      <c r="D24" s="23">
        <v>0.43</v>
      </c>
      <c r="E24" s="23">
        <v>0.43</v>
      </c>
      <c r="F24" s="23">
        <v>0.43</v>
      </c>
      <c r="G24" s="23">
        <v>0.43</v>
      </c>
      <c r="H24" s="23">
        <v>0.43</v>
      </c>
      <c r="I24" s="14"/>
    </row>
    <row r="25" spans="1:9" s="18" customFormat="1" ht="15.75" customHeight="1">
      <c r="A25" s="142">
        <v>5</v>
      </c>
      <c r="B25" s="153" t="s">
        <v>64</v>
      </c>
      <c r="C25" s="154"/>
      <c r="D25" s="154"/>
      <c r="E25" s="154"/>
      <c r="F25" s="154"/>
      <c r="G25" s="154"/>
      <c r="H25" s="155"/>
      <c r="I25" s="14"/>
    </row>
    <row r="26" spans="1:9" s="9" customFormat="1" ht="20.25">
      <c r="A26" s="17" t="s">
        <v>34</v>
      </c>
      <c r="B26" s="19" t="s">
        <v>36</v>
      </c>
      <c r="C26" s="15" t="s">
        <v>10</v>
      </c>
      <c r="D26" s="24">
        <v>78.8</v>
      </c>
      <c r="E26" s="15">
        <v>85.2</v>
      </c>
      <c r="F26" s="15">
        <v>83.1</v>
      </c>
      <c r="G26" s="15">
        <v>85.4</v>
      </c>
      <c r="H26" s="15">
        <v>85.2</v>
      </c>
      <c r="I26" s="14"/>
    </row>
    <row r="27" spans="1:9" s="9" customFormat="1" ht="20.25">
      <c r="A27" s="17" t="s">
        <v>35</v>
      </c>
      <c r="B27" s="19" t="s">
        <v>37</v>
      </c>
      <c r="C27" s="15" t="s">
        <v>10</v>
      </c>
      <c r="D27" s="24">
        <v>83.9</v>
      </c>
      <c r="E27" s="15">
        <v>92</v>
      </c>
      <c r="F27" s="15">
        <v>89.5</v>
      </c>
      <c r="G27" s="15">
        <v>92.4</v>
      </c>
      <c r="H27" s="15">
        <v>92</v>
      </c>
      <c r="I27" s="14"/>
    </row>
    <row r="28" s="6" customFormat="1" ht="12">
      <c r="I28" s="1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15">
    <mergeCell ref="B25:H25"/>
    <mergeCell ref="A4:H4"/>
    <mergeCell ref="A6:A8"/>
    <mergeCell ref="B6:B8"/>
    <mergeCell ref="C6:C8"/>
    <mergeCell ref="D6:D8"/>
    <mergeCell ref="E6:H6"/>
    <mergeCell ref="E7:E8"/>
    <mergeCell ref="F7:H7"/>
    <mergeCell ref="C1:H1"/>
    <mergeCell ref="C2:H2"/>
    <mergeCell ref="B19:H19"/>
    <mergeCell ref="B16:H16"/>
    <mergeCell ref="B10:H10"/>
    <mergeCell ref="B13:H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r:id="rId1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BL113"/>
  <sheetViews>
    <sheetView view="pageBreakPreview" zoomScale="80" zoomScaleNormal="70" zoomScaleSheetLayoutView="80" zoomScalePageLayoutView="0" workbookViewId="0" topLeftCell="A34">
      <selection activeCell="D51" sqref="D51:D52"/>
    </sheetView>
  </sheetViews>
  <sheetFormatPr defaultColWidth="0.875" defaultRowHeight="12.75" customHeight="1"/>
  <cols>
    <col min="1" max="1" width="7.00390625" style="134" customWidth="1"/>
    <col min="2" max="2" width="36.875" style="135" customWidth="1"/>
    <col min="3" max="3" width="34.125" style="135" customWidth="1"/>
    <col min="4" max="4" width="36.875" style="1" customWidth="1"/>
    <col min="5" max="5" width="15.875" style="1" customWidth="1"/>
    <col min="6" max="6" width="8.50390625" style="1" customWidth="1"/>
    <col min="7" max="7" width="9.625" style="1" customWidth="1"/>
    <col min="8" max="8" width="10.00390625" style="1" customWidth="1"/>
    <col min="9" max="9" width="13.375" style="1" customWidth="1"/>
    <col min="10" max="10" width="12.625" style="1" customWidth="1"/>
    <col min="11" max="11" width="12.625" style="136" hidden="1" customWidth="1"/>
    <col min="12" max="12" width="13.125" style="137" hidden="1" customWidth="1"/>
    <col min="13" max="14" width="14.125" style="137" hidden="1" customWidth="1"/>
    <col min="15" max="15" width="11.50390625" style="138" hidden="1" customWidth="1"/>
    <col min="16" max="16" width="11.50390625" style="137" hidden="1" customWidth="1"/>
    <col min="17" max="17" width="10.625" style="138" hidden="1" customWidth="1"/>
    <col min="18" max="18" width="11.50390625" style="137" hidden="1" customWidth="1"/>
    <col min="19" max="19" width="11.50390625" style="138" hidden="1" customWidth="1"/>
    <col min="20" max="20" width="11.375" style="138" hidden="1" customWidth="1"/>
    <col min="21" max="22" width="12.50390625" style="138" hidden="1" customWidth="1"/>
    <col min="23" max="23" width="11.875" style="137" hidden="1" customWidth="1"/>
    <col min="24" max="24" width="12.00390625" style="137" hidden="1" customWidth="1"/>
    <col min="25" max="25" width="13.875" style="139" hidden="1" customWidth="1"/>
    <col min="26" max="26" width="21.00390625" style="47" hidden="1" customWidth="1"/>
    <col min="27" max="27" width="15.875" style="1" hidden="1" customWidth="1"/>
    <col min="28" max="28" width="61.125" style="48" hidden="1" customWidth="1"/>
    <col min="29" max="41" width="0" style="1" hidden="1" customWidth="1"/>
    <col min="42" max="16384" width="0.875" style="1" customWidth="1"/>
  </cols>
  <sheetData>
    <row r="1" spans="5:24" ht="15" customHeight="1">
      <c r="E1" s="207" t="s">
        <v>299</v>
      </c>
      <c r="F1" s="206"/>
      <c r="G1" s="206"/>
      <c r="H1" s="206"/>
      <c r="I1" s="206"/>
      <c r="J1" s="206"/>
      <c r="X1" s="140"/>
    </row>
    <row r="2" spans="1:28" s="4" customFormat="1" ht="81" customHeight="1">
      <c r="A2" s="31"/>
      <c r="B2" s="32"/>
      <c r="C2" s="32"/>
      <c r="D2" s="33"/>
      <c r="E2" s="205" t="s">
        <v>298</v>
      </c>
      <c r="F2" s="206"/>
      <c r="G2" s="206"/>
      <c r="H2" s="206"/>
      <c r="I2" s="206"/>
      <c r="J2" s="206"/>
      <c r="K2" s="34"/>
      <c r="L2" s="35"/>
      <c r="M2" s="36"/>
      <c r="N2" s="36"/>
      <c r="O2" s="37"/>
      <c r="P2" s="36"/>
      <c r="Q2" s="37"/>
      <c r="R2" s="36"/>
      <c r="S2" s="37"/>
      <c r="T2" s="208"/>
      <c r="U2" s="209"/>
      <c r="V2" s="209"/>
      <c r="W2" s="209"/>
      <c r="X2" s="209"/>
      <c r="Y2" s="167"/>
      <c r="Z2" s="167"/>
      <c r="AB2" s="38"/>
    </row>
    <row r="3" spans="1:28" s="5" customFormat="1" ht="11.25" customHeight="1">
      <c r="A3" s="41"/>
      <c r="B3" s="42"/>
      <c r="C3" s="42"/>
      <c r="D3" s="6"/>
      <c r="E3" s="6"/>
      <c r="F3" s="6"/>
      <c r="G3" s="6"/>
      <c r="H3" s="6"/>
      <c r="I3" s="6"/>
      <c r="J3" s="6"/>
      <c r="K3" s="43"/>
      <c r="L3" s="44"/>
      <c r="M3" s="44"/>
      <c r="N3" s="45"/>
      <c r="O3" s="40"/>
      <c r="P3" s="45"/>
      <c r="Q3" s="40"/>
      <c r="R3" s="45"/>
      <c r="S3" s="40"/>
      <c r="T3" s="45"/>
      <c r="U3" s="44"/>
      <c r="V3" s="44"/>
      <c r="W3" s="44"/>
      <c r="X3" s="44"/>
      <c r="Y3" s="46"/>
      <c r="Z3" s="47"/>
      <c r="AB3" s="48"/>
    </row>
    <row r="4" spans="1:28" s="21" customFormat="1" ht="45.75" customHeight="1">
      <c r="A4" s="168" t="s">
        <v>38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39"/>
      <c r="AB4" s="38"/>
    </row>
    <row r="5" spans="1:28" s="5" customFormat="1" ht="13.5" customHeight="1">
      <c r="A5" s="41"/>
      <c r="B5" s="42"/>
      <c r="C5" s="42"/>
      <c r="D5" s="6"/>
      <c r="E5" s="6"/>
      <c r="F5" s="6"/>
      <c r="G5" s="6"/>
      <c r="H5" s="6"/>
      <c r="I5" s="6"/>
      <c r="J5" s="6"/>
      <c r="K5" s="43"/>
      <c r="L5" s="44"/>
      <c r="M5" s="44"/>
      <c r="N5" s="44"/>
      <c r="O5" s="40"/>
      <c r="P5" s="44"/>
      <c r="Q5" s="40"/>
      <c r="R5" s="44"/>
      <c r="S5" s="40"/>
      <c r="T5" s="44"/>
      <c r="U5" s="44"/>
      <c r="V5" s="44"/>
      <c r="W5" s="44"/>
      <c r="X5" s="44"/>
      <c r="Y5" s="46"/>
      <c r="Z5" s="47"/>
      <c r="AB5" s="48"/>
    </row>
    <row r="6" spans="1:28" s="3" customFormat="1" ht="24" customHeight="1">
      <c r="A6" s="170" t="s">
        <v>0</v>
      </c>
      <c r="B6" s="171" t="s">
        <v>66</v>
      </c>
      <c r="C6" s="171" t="s">
        <v>67</v>
      </c>
      <c r="D6" s="171" t="s">
        <v>68</v>
      </c>
      <c r="E6" s="171" t="s">
        <v>1</v>
      </c>
      <c r="F6" s="171"/>
      <c r="G6" s="171"/>
      <c r="H6" s="171"/>
      <c r="I6" s="171" t="s">
        <v>8</v>
      </c>
      <c r="J6" s="171" t="s">
        <v>9</v>
      </c>
      <c r="K6" s="176" t="s">
        <v>122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49" t="s">
        <v>123</v>
      </c>
      <c r="Z6" s="172" t="s">
        <v>124</v>
      </c>
      <c r="AA6" s="50" t="s">
        <v>125</v>
      </c>
      <c r="AB6" s="38"/>
    </row>
    <row r="7" spans="1:28" s="3" customFormat="1" ht="20.25" customHeight="1">
      <c r="A7" s="170"/>
      <c r="B7" s="171"/>
      <c r="C7" s="171"/>
      <c r="D7" s="171"/>
      <c r="E7" s="173" t="s">
        <v>126</v>
      </c>
      <c r="F7" s="174" t="s">
        <v>3</v>
      </c>
      <c r="G7" s="182" t="s">
        <v>2</v>
      </c>
      <c r="H7" s="182"/>
      <c r="I7" s="171"/>
      <c r="J7" s="171"/>
      <c r="K7" s="183" t="s">
        <v>127</v>
      </c>
      <c r="L7" s="175" t="s">
        <v>128</v>
      </c>
      <c r="M7" s="175" t="s">
        <v>129</v>
      </c>
      <c r="N7" s="176" t="s">
        <v>130</v>
      </c>
      <c r="O7" s="177"/>
      <c r="P7" s="177"/>
      <c r="Q7" s="177"/>
      <c r="R7" s="177"/>
      <c r="S7" s="177"/>
      <c r="T7" s="177"/>
      <c r="U7" s="177"/>
      <c r="V7" s="177"/>
      <c r="W7" s="175" t="s">
        <v>131</v>
      </c>
      <c r="X7" s="175" t="s">
        <v>132</v>
      </c>
      <c r="Y7" s="51"/>
      <c r="Z7" s="172"/>
      <c r="AB7" s="38"/>
    </row>
    <row r="8" spans="1:28" s="3" customFormat="1" ht="9.75" customHeight="1">
      <c r="A8" s="170"/>
      <c r="B8" s="171"/>
      <c r="C8" s="171"/>
      <c r="D8" s="171"/>
      <c r="E8" s="173"/>
      <c r="F8" s="174"/>
      <c r="G8" s="143" t="s">
        <v>7</v>
      </c>
      <c r="H8" s="143" t="s">
        <v>4</v>
      </c>
      <c r="I8" s="171"/>
      <c r="J8" s="171"/>
      <c r="K8" s="183"/>
      <c r="L8" s="175"/>
      <c r="M8" s="175"/>
      <c r="N8" s="182">
        <v>2015</v>
      </c>
      <c r="O8" s="177"/>
      <c r="P8" s="170">
        <v>2016</v>
      </c>
      <c r="Q8" s="178"/>
      <c r="R8" s="170" t="s">
        <v>42</v>
      </c>
      <c r="S8" s="179"/>
      <c r="T8" s="176" t="s">
        <v>43</v>
      </c>
      <c r="U8" s="176" t="s">
        <v>44</v>
      </c>
      <c r="V8" s="176" t="s">
        <v>108</v>
      </c>
      <c r="W8" s="175"/>
      <c r="X8" s="175"/>
      <c r="Y8" s="51"/>
      <c r="Z8" s="172"/>
      <c r="AB8" s="38"/>
    </row>
    <row r="9" spans="1:28" s="3" customFormat="1" ht="15.75" customHeight="1">
      <c r="A9" s="170"/>
      <c r="B9" s="171"/>
      <c r="C9" s="171"/>
      <c r="D9" s="171"/>
      <c r="E9" s="173"/>
      <c r="F9" s="174"/>
      <c r="G9" s="143" t="s">
        <v>5</v>
      </c>
      <c r="H9" s="143" t="s">
        <v>5</v>
      </c>
      <c r="I9" s="171"/>
      <c r="J9" s="171"/>
      <c r="K9" s="183"/>
      <c r="L9" s="175"/>
      <c r="M9" s="175"/>
      <c r="N9" s="177"/>
      <c r="O9" s="177"/>
      <c r="P9" s="178"/>
      <c r="Q9" s="178"/>
      <c r="R9" s="179"/>
      <c r="S9" s="179"/>
      <c r="T9" s="177"/>
      <c r="U9" s="177"/>
      <c r="V9" s="177"/>
      <c r="W9" s="175"/>
      <c r="X9" s="175"/>
      <c r="Y9" s="51"/>
      <c r="Z9" s="172"/>
      <c r="AB9" s="38"/>
    </row>
    <row r="10" spans="1:28" s="3" customFormat="1" ht="14.25" customHeight="1">
      <c r="A10" s="170"/>
      <c r="B10" s="171"/>
      <c r="C10" s="171"/>
      <c r="D10" s="171"/>
      <c r="E10" s="173"/>
      <c r="F10" s="174"/>
      <c r="G10" s="143" t="s">
        <v>6</v>
      </c>
      <c r="H10" s="143" t="s">
        <v>6</v>
      </c>
      <c r="I10" s="171"/>
      <c r="J10" s="171"/>
      <c r="K10" s="183"/>
      <c r="L10" s="175"/>
      <c r="M10" s="175"/>
      <c r="N10" s="177"/>
      <c r="O10" s="177"/>
      <c r="P10" s="178"/>
      <c r="Q10" s="178"/>
      <c r="R10" s="179"/>
      <c r="S10" s="179"/>
      <c r="T10" s="177"/>
      <c r="U10" s="177"/>
      <c r="V10" s="177"/>
      <c r="W10" s="175"/>
      <c r="X10" s="175"/>
      <c r="Y10" s="51"/>
      <c r="Z10" s="172"/>
      <c r="AB10" s="38"/>
    </row>
    <row r="11" spans="1:28" s="3" customFormat="1" ht="14.25" customHeight="1">
      <c r="A11" s="170"/>
      <c r="B11" s="171"/>
      <c r="C11" s="171"/>
      <c r="D11" s="171"/>
      <c r="E11" s="173"/>
      <c r="F11" s="174"/>
      <c r="G11" s="143"/>
      <c r="H11" s="143"/>
      <c r="I11" s="171"/>
      <c r="J11" s="171"/>
      <c r="K11" s="183"/>
      <c r="L11" s="175"/>
      <c r="M11" s="175"/>
      <c r="N11" s="175" t="s">
        <v>133</v>
      </c>
      <c r="O11" s="175"/>
      <c r="P11" s="175"/>
      <c r="Q11" s="175"/>
      <c r="R11" s="175"/>
      <c r="S11" s="52" t="s">
        <v>134</v>
      </c>
      <c r="T11" s="176" t="s">
        <v>135</v>
      </c>
      <c r="U11" s="177"/>
      <c r="V11" s="177"/>
      <c r="W11" s="175"/>
      <c r="X11" s="175"/>
      <c r="Y11" s="53"/>
      <c r="Z11" s="172"/>
      <c r="AB11" s="38"/>
    </row>
    <row r="12" spans="1:28" s="22" customFormat="1" ht="15" customHeight="1">
      <c r="A12" s="144">
        <v>1</v>
      </c>
      <c r="B12" s="145">
        <v>2</v>
      </c>
      <c r="C12" s="145">
        <v>3</v>
      </c>
      <c r="D12" s="145">
        <v>4</v>
      </c>
      <c r="E12" s="145">
        <v>5</v>
      </c>
      <c r="F12" s="145">
        <v>6</v>
      </c>
      <c r="G12" s="145">
        <v>7</v>
      </c>
      <c r="H12" s="145">
        <v>8</v>
      </c>
      <c r="I12" s="145">
        <v>9</v>
      </c>
      <c r="J12" s="145">
        <v>10</v>
      </c>
      <c r="K12" s="54" t="s">
        <v>136</v>
      </c>
      <c r="L12" s="55">
        <v>12</v>
      </c>
      <c r="M12" s="55">
        <v>13</v>
      </c>
      <c r="N12" s="55">
        <v>14</v>
      </c>
      <c r="O12" s="55">
        <v>14</v>
      </c>
      <c r="P12" s="55">
        <v>15</v>
      </c>
      <c r="Q12" s="55">
        <v>16</v>
      </c>
      <c r="R12" s="55">
        <v>16</v>
      </c>
      <c r="S12" s="55">
        <v>18</v>
      </c>
      <c r="T12" s="55">
        <v>17</v>
      </c>
      <c r="U12" s="54" t="s">
        <v>137</v>
      </c>
      <c r="V12" s="55">
        <v>19</v>
      </c>
      <c r="W12" s="55">
        <v>20</v>
      </c>
      <c r="X12" s="55">
        <v>21</v>
      </c>
      <c r="Y12" s="56">
        <v>22</v>
      </c>
      <c r="Z12" s="55">
        <v>23</v>
      </c>
      <c r="AB12" s="57"/>
    </row>
    <row r="13" spans="1:28" s="61" customFormat="1" ht="24.75" customHeight="1" hidden="1">
      <c r="A13" s="180" t="s">
        <v>138</v>
      </c>
      <c r="B13" s="180"/>
      <c r="C13" s="180"/>
      <c r="D13" s="180"/>
      <c r="E13" s="180"/>
      <c r="F13" s="180"/>
      <c r="G13" s="180"/>
      <c r="H13" s="180"/>
      <c r="I13" s="180"/>
      <c r="J13" s="180"/>
      <c r="K13" s="58">
        <f>K14+K15</f>
        <v>604931.696470447</v>
      </c>
      <c r="L13" s="58">
        <f>L14+L15</f>
        <v>102052.55458</v>
      </c>
      <c r="M13" s="58">
        <f>M14+M15</f>
        <v>13182.86229</v>
      </c>
      <c r="N13" s="58">
        <f>N14+N15</f>
        <v>41754.23255707891</v>
      </c>
      <c r="O13" s="58" t="e">
        <f aca="true" t="shared" si="0" ref="O13:W13">O14+O15</f>
        <v>#REF!</v>
      </c>
      <c r="P13" s="58">
        <f t="shared" si="0"/>
        <v>164478.8280865269</v>
      </c>
      <c r="Q13" s="58" t="e">
        <f t="shared" si="0"/>
        <v>#REF!</v>
      </c>
      <c r="R13" s="58">
        <f t="shared" si="0"/>
        <v>296646.0812468411</v>
      </c>
      <c r="S13" s="58" t="e">
        <f>S14+S15</f>
        <v>#REF!</v>
      </c>
      <c r="T13" s="58">
        <f t="shared" si="0"/>
        <v>34076.90089</v>
      </c>
      <c r="U13" s="58">
        <f t="shared" si="0"/>
        <v>33827.143110000005</v>
      </c>
      <c r="V13" s="58">
        <f t="shared" si="0"/>
        <v>34148.51058</v>
      </c>
      <c r="W13" s="58">
        <f t="shared" si="0"/>
        <v>99034.57006999999</v>
      </c>
      <c r="X13" s="58">
        <f>X14+X15</f>
        <v>0</v>
      </c>
      <c r="Y13" s="59"/>
      <c r="Z13" s="60"/>
      <c r="AB13" s="62"/>
    </row>
    <row r="14" spans="1:28" s="61" customFormat="1" ht="24.75" customHeight="1" hidden="1">
      <c r="A14" s="180" t="s">
        <v>139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58">
        <f>K33+K44+K56+K65+K69</f>
        <v>381938.19017779024</v>
      </c>
      <c r="L14" s="58">
        <f>L33+L44+L56+L65+L69</f>
        <v>53340.03341999999</v>
      </c>
      <c r="M14" s="58">
        <f>M33+M44+M56+M65+M69</f>
        <v>6607.68229</v>
      </c>
      <c r="N14" s="58">
        <f>N33+N44+N56+N65+N69</f>
        <v>22410.47232998095</v>
      </c>
      <c r="O14" s="58" t="e">
        <f aca="true" t="shared" si="1" ref="O14:X14">O33+O44+O56+O65+O69</f>
        <v>#REF!</v>
      </c>
      <c r="P14" s="58">
        <f t="shared" si="1"/>
        <v>111670.1</v>
      </c>
      <c r="Q14" s="58" t="e">
        <f t="shared" si="1"/>
        <v>#REF!</v>
      </c>
      <c r="R14" s="58">
        <f t="shared" si="1"/>
        <v>194517.58442780923</v>
      </c>
      <c r="S14" s="58" t="e">
        <f>S33+S44+S56+S65+S69</f>
        <v>#REF!</v>
      </c>
      <c r="T14" s="58">
        <f t="shared" si="1"/>
        <v>17839.30089</v>
      </c>
      <c r="U14" s="58">
        <f t="shared" si="1"/>
        <v>17589.682530000002</v>
      </c>
      <c r="V14" s="58">
        <f t="shared" si="1"/>
        <v>17911.05</v>
      </c>
      <c r="W14" s="58">
        <f t="shared" si="1"/>
        <v>50322.04890999999</v>
      </c>
      <c r="X14" s="58">
        <f t="shared" si="1"/>
        <v>0</v>
      </c>
      <c r="Y14" s="59"/>
      <c r="Z14" s="60"/>
      <c r="AB14" s="62"/>
    </row>
    <row r="15" spans="1:28" s="61" customFormat="1" ht="24.75" customHeight="1" hidden="1">
      <c r="A15" s="181" t="s">
        <v>140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63">
        <f>K83+K91+K104+K109+K113</f>
        <v>222993.50629265676</v>
      </c>
      <c r="L15" s="63">
        <f>L83+L91+L104+L109+L113</f>
        <v>48712.521160000004</v>
      </c>
      <c r="M15" s="63">
        <f>M83+M91+M104+M109+M113</f>
        <v>6575.179999999999</v>
      </c>
      <c r="N15" s="63">
        <f>N83+N91+N104+N109+N113</f>
        <v>19343.760227097962</v>
      </c>
      <c r="O15" s="63">
        <f aca="true" t="shared" si="2" ref="O15:X15">O83+O91+O104+O109+O113</f>
        <v>812.78</v>
      </c>
      <c r="P15" s="63">
        <f t="shared" si="2"/>
        <v>52808.728086526884</v>
      </c>
      <c r="Q15" s="63">
        <f t="shared" si="2"/>
        <v>3907.7</v>
      </c>
      <c r="R15" s="64">
        <f>R83+R91+R104+R109+R113</f>
        <v>102128.49681903189</v>
      </c>
      <c r="S15" s="63">
        <f t="shared" si="2"/>
        <v>1854.7</v>
      </c>
      <c r="T15" s="63">
        <f t="shared" si="2"/>
        <v>16237.6</v>
      </c>
      <c r="U15" s="63">
        <f t="shared" si="2"/>
        <v>16237.46058</v>
      </c>
      <c r="V15" s="63">
        <f t="shared" si="2"/>
        <v>16237.46058</v>
      </c>
      <c r="W15" s="63">
        <f t="shared" si="2"/>
        <v>48712.521160000004</v>
      </c>
      <c r="X15" s="63">
        <f t="shared" si="2"/>
        <v>0</v>
      </c>
      <c r="Y15" s="65"/>
      <c r="Z15" s="66"/>
      <c r="AA15" s="67"/>
      <c r="AB15" s="62"/>
    </row>
    <row r="16" spans="1:28" s="68" customFormat="1" ht="20.25" customHeight="1">
      <c r="A16" s="182" t="s">
        <v>141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60"/>
      <c r="AB16" s="69"/>
    </row>
    <row r="17" spans="1:28" s="22" customFormat="1" ht="19.5" customHeight="1" hidden="1">
      <c r="A17" s="184" t="s">
        <v>69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70"/>
      <c r="AB17" s="57"/>
    </row>
    <row r="18" spans="1:28" s="22" customFormat="1" ht="19.5" customHeight="1" hidden="1">
      <c r="A18" s="184" t="s">
        <v>70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70"/>
      <c r="AB18" s="57"/>
    </row>
    <row r="19" spans="1:28" s="73" customFormat="1" ht="20.25" customHeight="1" hidden="1">
      <c r="A19" s="184" t="s">
        <v>72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70"/>
      <c r="AA19" s="71">
        <f aca="true" t="shared" si="3" ref="AA19:AA87">O19+Q19+S19</f>
        <v>0</v>
      </c>
      <c r="AB19" s="72"/>
    </row>
    <row r="20" spans="1:28" s="73" customFormat="1" ht="20.25" customHeight="1" hidden="1">
      <c r="A20" s="184" t="s">
        <v>73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70"/>
      <c r="AA20" s="71">
        <f t="shared" si="3"/>
        <v>0</v>
      </c>
      <c r="AB20" s="72"/>
    </row>
    <row r="21" spans="1:28" s="81" customFormat="1" ht="78.75" customHeight="1" hidden="1">
      <c r="A21" s="74" t="s">
        <v>142</v>
      </c>
      <c r="B21" s="75" t="s">
        <v>143</v>
      </c>
      <c r="C21" s="75" t="s">
        <v>144</v>
      </c>
      <c r="D21" s="76" t="s">
        <v>145</v>
      </c>
      <c r="E21" s="76" t="s">
        <v>146</v>
      </c>
      <c r="F21" s="76" t="s">
        <v>146</v>
      </c>
      <c r="G21" s="76" t="s">
        <v>146</v>
      </c>
      <c r="H21" s="76" t="s">
        <v>146</v>
      </c>
      <c r="I21" s="76">
        <v>2015</v>
      </c>
      <c r="J21" s="76">
        <v>2015</v>
      </c>
      <c r="K21" s="77">
        <f>N21+P21+R21+T21+U21+V21</f>
        <v>8653</v>
      </c>
      <c r="L21" s="77">
        <f>T21+U21+V21</f>
        <v>0</v>
      </c>
      <c r="M21" s="77">
        <f>O21+Q21+S21</f>
        <v>0</v>
      </c>
      <c r="N21" s="77">
        <v>8653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f>L21-M21</f>
        <v>0</v>
      </c>
      <c r="X21" s="77">
        <v>0</v>
      </c>
      <c r="Y21" s="78" t="s">
        <v>147</v>
      </c>
      <c r="Z21" s="79" t="s">
        <v>148</v>
      </c>
      <c r="AA21" s="71">
        <f t="shared" si="3"/>
        <v>0</v>
      </c>
      <c r="AB21" s="80"/>
    </row>
    <row r="22" spans="1:28" s="81" customFormat="1" ht="55.5" customHeight="1" hidden="1">
      <c r="A22" s="74" t="s">
        <v>149</v>
      </c>
      <c r="B22" s="75" t="s">
        <v>150</v>
      </c>
      <c r="C22" s="75" t="s">
        <v>144</v>
      </c>
      <c r="D22" s="79" t="s">
        <v>151</v>
      </c>
      <c r="E22" s="76" t="s">
        <v>152</v>
      </c>
      <c r="F22" s="76" t="s">
        <v>153</v>
      </c>
      <c r="G22" s="76">
        <v>150</v>
      </c>
      <c r="H22" s="76">
        <v>200</v>
      </c>
      <c r="I22" s="76">
        <v>2015</v>
      </c>
      <c r="J22" s="76">
        <v>2015</v>
      </c>
      <c r="K22" s="77">
        <f>N22+P22+R22+T22+U22+V22</f>
        <v>447.6980437830881</v>
      </c>
      <c r="L22" s="77">
        <f>T22+U22+V22</f>
        <v>0</v>
      </c>
      <c r="M22" s="77">
        <f>O22+Q22+S22</f>
        <v>0</v>
      </c>
      <c r="N22" s="77">
        <f>'[1]Форма № 2-ИП ВВ-КОРР'!V24</f>
        <v>447.6980437830881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f>L22-M22</f>
        <v>0</v>
      </c>
      <c r="X22" s="77">
        <v>0</v>
      </c>
      <c r="Y22" s="78" t="s">
        <v>154</v>
      </c>
      <c r="Z22" s="79" t="s">
        <v>148</v>
      </c>
      <c r="AA22" s="71">
        <f t="shared" si="3"/>
        <v>0</v>
      </c>
      <c r="AB22" s="80"/>
    </row>
    <row r="23" spans="1:28" s="81" customFormat="1" ht="63.75" customHeight="1" hidden="1">
      <c r="A23" s="74" t="s">
        <v>155</v>
      </c>
      <c r="B23" s="75" t="s">
        <v>156</v>
      </c>
      <c r="C23" s="75" t="s">
        <v>144</v>
      </c>
      <c r="D23" s="79" t="s">
        <v>157</v>
      </c>
      <c r="E23" s="76" t="s">
        <v>152</v>
      </c>
      <c r="F23" s="76" t="s">
        <v>153</v>
      </c>
      <c r="G23" s="76">
        <v>150</v>
      </c>
      <c r="H23" s="76">
        <v>200</v>
      </c>
      <c r="I23" s="76">
        <v>2016</v>
      </c>
      <c r="J23" s="76">
        <v>2016</v>
      </c>
      <c r="K23" s="77">
        <f>N23+P23+R23+T23+U23+V23</f>
        <v>1868.4</v>
      </c>
      <c r="L23" s="77">
        <f>T23+U23+V23</f>
        <v>0</v>
      </c>
      <c r="M23" s="77">
        <f>O23+Q23+S23</f>
        <v>0</v>
      </c>
      <c r="N23" s="77">
        <v>0</v>
      </c>
      <c r="O23" s="77">
        <v>0</v>
      </c>
      <c r="P23" s="77">
        <v>1868.4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f>L23-M23</f>
        <v>0</v>
      </c>
      <c r="X23" s="77">
        <v>0</v>
      </c>
      <c r="Y23" s="78" t="s">
        <v>154</v>
      </c>
      <c r="Z23" s="79" t="s">
        <v>148</v>
      </c>
      <c r="AA23" s="71">
        <f t="shared" si="3"/>
        <v>0</v>
      </c>
      <c r="AB23" s="80"/>
    </row>
    <row r="24" spans="1:28" s="81" customFormat="1" ht="55.5" customHeight="1" hidden="1">
      <c r="A24" s="74" t="s">
        <v>158</v>
      </c>
      <c r="B24" s="75" t="s">
        <v>159</v>
      </c>
      <c r="C24" s="75" t="s">
        <v>144</v>
      </c>
      <c r="D24" s="79" t="s">
        <v>160</v>
      </c>
      <c r="E24" s="76" t="s">
        <v>152</v>
      </c>
      <c r="F24" s="76" t="s">
        <v>153</v>
      </c>
      <c r="G24" s="76">
        <v>80</v>
      </c>
      <c r="H24" s="76">
        <v>100</v>
      </c>
      <c r="I24" s="76">
        <v>2017</v>
      </c>
      <c r="J24" s="76">
        <v>2017</v>
      </c>
      <c r="K24" s="77">
        <f>N24+P24+R24+T24+U24+V24</f>
        <v>2421.9009944335694</v>
      </c>
      <c r="L24" s="77">
        <f>T24+U24+V24</f>
        <v>0</v>
      </c>
      <c r="M24" s="77">
        <f>O24+Q24+S24</f>
        <v>0</v>
      </c>
      <c r="N24" s="77">
        <v>0</v>
      </c>
      <c r="O24" s="77">
        <v>0</v>
      </c>
      <c r="P24" s="77">
        <v>0</v>
      </c>
      <c r="Q24" s="77">
        <v>0</v>
      </c>
      <c r="R24" s="77">
        <f>'[1]Форма № 2-ИП ВВ-КОРР'!Z26</f>
        <v>2421.9009944335694</v>
      </c>
      <c r="S24" s="77">
        <v>0</v>
      </c>
      <c r="T24" s="77">
        <v>0</v>
      </c>
      <c r="U24" s="77">
        <v>0</v>
      </c>
      <c r="V24" s="77">
        <v>0</v>
      </c>
      <c r="W24" s="77">
        <f>L24-M24</f>
        <v>0</v>
      </c>
      <c r="X24" s="77">
        <v>0</v>
      </c>
      <c r="Y24" s="78" t="s">
        <v>154</v>
      </c>
      <c r="Z24" s="79" t="s">
        <v>148</v>
      </c>
      <c r="AA24" s="71">
        <f t="shared" si="3"/>
        <v>0</v>
      </c>
      <c r="AB24" s="80"/>
    </row>
    <row r="25" spans="1:28" s="73" customFormat="1" ht="21.75" customHeight="1" hidden="1">
      <c r="A25" s="184" t="s">
        <v>74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70"/>
      <c r="AA25" s="71">
        <f t="shared" si="3"/>
        <v>0</v>
      </c>
      <c r="AB25" s="72"/>
    </row>
    <row r="26" spans="1:28" s="81" customFormat="1" ht="171" customHeight="1" hidden="1">
      <c r="A26" s="83" t="s">
        <v>161</v>
      </c>
      <c r="B26" s="84" t="s">
        <v>162</v>
      </c>
      <c r="C26" s="84" t="s">
        <v>163</v>
      </c>
      <c r="D26" s="79" t="s">
        <v>164</v>
      </c>
      <c r="E26" s="79" t="s">
        <v>75</v>
      </c>
      <c r="F26" s="79" t="s">
        <v>165</v>
      </c>
      <c r="G26" s="85">
        <v>160</v>
      </c>
      <c r="H26" s="85">
        <v>250</v>
      </c>
      <c r="I26" s="79">
        <v>2015</v>
      </c>
      <c r="J26" s="79">
        <v>2015</v>
      </c>
      <c r="K26" s="86">
        <f>N26+P26+R26+T26+U26++V26</f>
        <v>1865.0468215494648</v>
      </c>
      <c r="L26" s="77">
        <f>M26+T26+U26+V26</f>
        <v>0</v>
      </c>
      <c r="M26" s="77">
        <f>O26+Q26+S26</f>
        <v>0</v>
      </c>
      <c r="N26" s="77">
        <f>'[1]Форма № 2-ИП ВВ-КОРР'!V27</f>
        <v>1865.0468215494648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8" t="s">
        <v>154</v>
      </c>
      <c r="Z26" s="79" t="s">
        <v>148</v>
      </c>
      <c r="AA26" s="71">
        <f t="shared" si="3"/>
        <v>0</v>
      </c>
      <c r="AB26" s="80"/>
    </row>
    <row r="27" spans="1:28" s="81" customFormat="1" ht="99.75" customHeight="1" hidden="1">
      <c r="A27" s="83" t="s">
        <v>166</v>
      </c>
      <c r="B27" s="84" t="s">
        <v>167</v>
      </c>
      <c r="C27" s="84" t="s">
        <v>163</v>
      </c>
      <c r="D27" s="79" t="s">
        <v>168</v>
      </c>
      <c r="E27" s="79" t="s">
        <v>75</v>
      </c>
      <c r="F27" s="79" t="s">
        <v>165</v>
      </c>
      <c r="G27" s="85">
        <v>260</v>
      </c>
      <c r="H27" s="85">
        <v>300</v>
      </c>
      <c r="I27" s="79">
        <v>2015</v>
      </c>
      <c r="J27" s="79">
        <v>2015</v>
      </c>
      <c r="K27" s="86">
        <f aca="true" t="shared" si="4" ref="K27:K32">N27+P27+R27+T27+U27++V27</f>
        <v>1865.0468215494648</v>
      </c>
      <c r="L27" s="77">
        <f aca="true" t="shared" si="5" ref="L27:L32">M27+T27+U27+V27</f>
        <v>0</v>
      </c>
      <c r="M27" s="77">
        <f aca="true" t="shared" si="6" ref="M27:M32">O27+Q27+S27</f>
        <v>0</v>
      </c>
      <c r="N27" s="77">
        <f>'[1]Форма № 2-ИП ВВ-КОРР'!V28</f>
        <v>1865.0468215494648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8" t="s">
        <v>154</v>
      </c>
      <c r="Z27" s="79" t="s">
        <v>148</v>
      </c>
      <c r="AA27" s="71">
        <f t="shared" si="3"/>
        <v>0</v>
      </c>
      <c r="AB27" s="80"/>
    </row>
    <row r="28" spans="1:28" s="81" customFormat="1" ht="60" customHeight="1" hidden="1">
      <c r="A28" s="83" t="s">
        <v>169</v>
      </c>
      <c r="B28" s="84" t="s">
        <v>170</v>
      </c>
      <c r="C28" s="84" t="s">
        <v>163</v>
      </c>
      <c r="D28" s="79" t="s">
        <v>171</v>
      </c>
      <c r="E28" s="79" t="s">
        <v>75</v>
      </c>
      <c r="F28" s="79" t="s">
        <v>165</v>
      </c>
      <c r="G28" s="85">
        <v>7</v>
      </c>
      <c r="H28" s="85">
        <v>15</v>
      </c>
      <c r="I28" s="79">
        <v>2015</v>
      </c>
      <c r="J28" s="79">
        <v>2015</v>
      </c>
      <c r="K28" s="86">
        <f t="shared" si="4"/>
        <v>1865.0468215494648</v>
      </c>
      <c r="L28" s="77">
        <f t="shared" si="5"/>
        <v>0</v>
      </c>
      <c r="M28" s="77">
        <f t="shared" si="6"/>
        <v>0</v>
      </c>
      <c r="N28" s="77">
        <f>'[1]Форма № 2-ИП ВВ-КОРР'!V29</f>
        <v>1865.0468215494648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8" t="s">
        <v>154</v>
      </c>
      <c r="Z28" s="79" t="s">
        <v>148</v>
      </c>
      <c r="AA28" s="71">
        <f t="shared" si="3"/>
        <v>0</v>
      </c>
      <c r="AB28" s="80"/>
    </row>
    <row r="29" spans="1:28" s="81" customFormat="1" ht="57" customHeight="1" hidden="1">
      <c r="A29" s="83" t="s">
        <v>172</v>
      </c>
      <c r="B29" s="84" t="s">
        <v>173</v>
      </c>
      <c r="C29" s="84" t="s">
        <v>163</v>
      </c>
      <c r="D29" s="79" t="s">
        <v>174</v>
      </c>
      <c r="E29" s="79" t="s">
        <v>75</v>
      </c>
      <c r="F29" s="79" t="s">
        <v>165</v>
      </c>
      <c r="G29" s="85">
        <v>50</v>
      </c>
      <c r="H29" s="85">
        <v>100</v>
      </c>
      <c r="I29" s="79">
        <v>2015</v>
      </c>
      <c r="J29" s="79">
        <v>2015</v>
      </c>
      <c r="K29" s="86">
        <f t="shared" si="4"/>
        <v>1865.0468215494648</v>
      </c>
      <c r="L29" s="77">
        <f t="shared" si="5"/>
        <v>0</v>
      </c>
      <c r="M29" s="77">
        <f t="shared" si="6"/>
        <v>0</v>
      </c>
      <c r="N29" s="77">
        <f>'[1]Форма № 2-ИП ВВ-КОРР'!V30</f>
        <v>1865.0468215494648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8" t="s">
        <v>154</v>
      </c>
      <c r="Z29" s="79" t="s">
        <v>148</v>
      </c>
      <c r="AA29" s="71">
        <f t="shared" si="3"/>
        <v>0</v>
      </c>
      <c r="AB29" s="80"/>
    </row>
    <row r="30" spans="1:28" s="81" customFormat="1" ht="51.75" customHeight="1" hidden="1">
      <c r="A30" s="83" t="s">
        <v>175</v>
      </c>
      <c r="B30" s="84" t="s">
        <v>176</v>
      </c>
      <c r="C30" s="84" t="s">
        <v>163</v>
      </c>
      <c r="D30" s="79" t="s">
        <v>177</v>
      </c>
      <c r="E30" s="79" t="s">
        <v>75</v>
      </c>
      <c r="F30" s="79" t="s">
        <v>165</v>
      </c>
      <c r="G30" s="85">
        <v>40</v>
      </c>
      <c r="H30" s="85">
        <v>60</v>
      </c>
      <c r="I30" s="79">
        <v>2016</v>
      </c>
      <c r="J30" s="79">
        <v>2016</v>
      </c>
      <c r="K30" s="86">
        <f t="shared" si="4"/>
        <v>1945.9</v>
      </c>
      <c r="L30" s="77">
        <f t="shared" si="5"/>
        <v>0</v>
      </c>
      <c r="M30" s="77">
        <f t="shared" si="6"/>
        <v>0</v>
      </c>
      <c r="N30" s="77">
        <v>0</v>
      </c>
      <c r="O30" s="77">
        <v>0</v>
      </c>
      <c r="P30" s="77">
        <v>1945.9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8" t="s">
        <v>154</v>
      </c>
      <c r="Z30" s="79" t="s">
        <v>148</v>
      </c>
      <c r="AA30" s="71">
        <f t="shared" si="3"/>
        <v>0</v>
      </c>
      <c r="AB30" s="80"/>
    </row>
    <row r="31" spans="1:28" s="81" customFormat="1" ht="50.25" customHeight="1" hidden="1">
      <c r="A31" s="83" t="s">
        <v>178</v>
      </c>
      <c r="B31" s="84" t="s">
        <v>179</v>
      </c>
      <c r="C31" s="84" t="s">
        <v>163</v>
      </c>
      <c r="D31" s="79" t="s">
        <v>180</v>
      </c>
      <c r="E31" s="79" t="s">
        <v>75</v>
      </c>
      <c r="F31" s="79" t="s">
        <v>165</v>
      </c>
      <c r="G31" s="85">
        <v>50</v>
      </c>
      <c r="H31" s="85">
        <v>100</v>
      </c>
      <c r="I31" s="79">
        <v>2016</v>
      </c>
      <c r="J31" s="79">
        <v>2016</v>
      </c>
      <c r="K31" s="86">
        <f t="shared" si="4"/>
        <v>1945.9</v>
      </c>
      <c r="L31" s="77">
        <f t="shared" si="5"/>
        <v>0</v>
      </c>
      <c r="M31" s="77">
        <f t="shared" si="6"/>
        <v>0</v>
      </c>
      <c r="N31" s="77">
        <v>0</v>
      </c>
      <c r="O31" s="86">
        <v>0</v>
      </c>
      <c r="P31" s="77">
        <v>1945.9</v>
      </c>
      <c r="Q31" s="86">
        <v>0</v>
      </c>
      <c r="R31" s="77">
        <v>0</v>
      </c>
      <c r="S31" s="86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8" t="s">
        <v>154</v>
      </c>
      <c r="Z31" s="79" t="s">
        <v>148</v>
      </c>
      <c r="AA31" s="71">
        <f t="shared" si="3"/>
        <v>0</v>
      </c>
      <c r="AB31" s="80"/>
    </row>
    <row r="32" spans="1:28" s="81" customFormat="1" ht="57" customHeight="1" hidden="1">
      <c r="A32" s="83" t="s">
        <v>181</v>
      </c>
      <c r="B32" s="84" t="s">
        <v>182</v>
      </c>
      <c r="C32" s="84" t="s">
        <v>163</v>
      </c>
      <c r="D32" s="79" t="s">
        <v>183</v>
      </c>
      <c r="E32" s="79" t="s">
        <v>75</v>
      </c>
      <c r="F32" s="79" t="s">
        <v>165</v>
      </c>
      <c r="G32" s="85">
        <v>90</v>
      </c>
      <c r="H32" s="85">
        <v>120</v>
      </c>
      <c r="I32" s="79">
        <v>2017</v>
      </c>
      <c r="J32" s="79">
        <v>2017</v>
      </c>
      <c r="K32" s="86">
        <f t="shared" si="4"/>
        <v>2032.153118063589</v>
      </c>
      <c r="L32" s="77">
        <f t="shared" si="5"/>
        <v>0</v>
      </c>
      <c r="M32" s="77">
        <f t="shared" si="6"/>
        <v>0</v>
      </c>
      <c r="N32" s="77">
        <v>0</v>
      </c>
      <c r="O32" s="77">
        <v>0</v>
      </c>
      <c r="P32" s="77">
        <v>0</v>
      </c>
      <c r="Q32" s="77">
        <v>0</v>
      </c>
      <c r="R32" s="77">
        <f>'[1]Форма № 2-ИП ВВ-КОРР'!Z33</f>
        <v>2032.153118063589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8" t="s">
        <v>154</v>
      </c>
      <c r="Z32" s="79" t="s">
        <v>148</v>
      </c>
      <c r="AA32" s="71">
        <f t="shared" si="3"/>
        <v>0</v>
      </c>
      <c r="AB32" s="80"/>
    </row>
    <row r="33" spans="1:28" s="61" customFormat="1" ht="15.75" customHeight="1" hidden="1">
      <c r="A33" s="184" t="s">
        <v>184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87">
        <f>K21+K22+K23+K24+K26+K27+K28+K29+K30+K31+K32</f>
        <v>26775.139442478114</v>
      </c>
      <c r="L33" s="87">
        <f>L21+L22+L23+L24+L26+L27+L28+L29+L30+L31+L32</f>
        <v>0</v>
      </c>
      <c r="M33" s="87">
        <f>SUM(M21:M24,M26:M32)</f>
        <v>0</v>
      </c>
      <c r="N33" s="87">
        <f>SUM(N21:N24,N26:N32)</f>
        <v>16560.88532998095</v>
      </c>
      <c r="O33" s="87" t="e">
        <f>SUM(#REF!,O21:O24,O26:O32)</f>
        <v>#REF!</v>
      </c>
      <c r="P33" s="87">
        <f>SUM(P21:P24,P26:P32)</f>
        <v>5760.200000000001</v>
      </c>
      <c r="Q33" s="87" t="e">
        <f>SUM(#REF!,Q21:Q24,Q26:Q32)</f>
        <v>#REF!</v>
      </c>
      <c r="R33" s="87">
        <f>SUM(R21:R24,R26:R32)</f>
        <v>4454.054112497159</v>
      </c>
      <c r="S33" s="87" t="e">
        <f>SUM(#REF!,S21:S24,S26:S32)</f>
        <v>#REF!</v>
      </c>
      <c r="T33" s="87">
        <f>SUM(T21:T24,T26:T32)</f>
        <v>0</v>
      </c>
      <c r="U33" s="87">
        <f>SUM(U21:U24,U26:U32)</f>
        <v>0</v>
      </c>
      <c r="V33" s="87">
        <f>SUM(V21:V24,V26:V32)</f>
        <v>0</v>
      </c>
      <c r="W33" s="87">
        <f>SUM(W21:W24,W26:W32)</f>
        <v>0</v>
      </c>
      <c r="X33" s="87">
        <f>SUM(X21:X24,X26:X32)</f>
        <v>0</v>
      </c>
      <c r="Y33" s="88"/>
      <c r="Z33" s="60"/>
      <c r="AA33" s="71" t="e">
        <f t="shared" si="3"/>
        <v>#REF!</v>
      </c>
      <c r="AB33" s="62"/>
    </row>
    <row r="34" spans="1:28" s="22" customFormat="1" ht="15.75" customHeight="1">
      <c r="A34" s="180" t="s">
        <v>76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70"/>
      <c r="AA34" s="71">
        <f t="shared" si="3"/>
        <v>0</v>
      </c>
      <c r="AB34" s="57"/>
    </row>
    <row r="35" spans="1:28" s="22" customFormat="1" ht="15.75" customHeight="1">
      <c r="A35" s="184" t="s">
        <v>77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70"/>
      <c r="AA35" s="71">
        <f t="shared" si="3"/>
        <v>0</v>
      </c>
      <c r="AB35" s="57"/>
    </row>
    <row r="36" spans="1:28" s="89" customFormat="1" ht="36.75" customHeight="1">
      <c r="A36" s="185" t="s">
        <v>78</v>
      </c>
      <c r="B36" s="187" t="s">
        <v>48</v>
      </c>
      <c r="C36" s="187" t="s">
        <v>79</v>
      </c>
      <c r="D36" s="172" t="s">
        <v>185</v>
      </c>
      <c r="E36" s="172" t="s">
        <v>71</v>
      </c>
      <c r="F36" s="189" t="s">
        <v>47</v>
      </c>
      <c r="G36" s="189">
        <v>0</v>
      </c>
      <c r="H36" s="189">
        <v>6000</v>
      </c>
      <c r="I36" s="185" t="s">
        <v>43</v>
      </c>
      <c r="J36" s="185" t="s">
        <v>108</v>
      </c>
      <c r="K36" s="190">
        <f>T36+U36+V36+V37+U37+T37+R36+P36+N36</f>
        <v>25747.59392</v>
      </c>
      <c r="L36" s="190">
        <f>T36+U36+V36+V37+U37+T37</f>
        <v>25747.59392</v>
      </c>
      <c r="M36" s="190">
        <v>0</v>
      </c>
      <c r="N36" s="190">
        <v>0</v>
      </c>
      <c r="O36" s="190">
        <v>1</v>
      </c>
      <c r="P36" s="190">
        <v>0</v>
      </c>
      <c r="Q36" s="190">
        <v>3</v>
      </c>
      <c r="R36" s="190">
        <v>0</v>
      </c>
      <c r="S36" s="87">
        <v>0</v>
      </c>
      <c r="T36" s="87">
        <f>9583200/1000</f>
        <v>9583.2</v>
      </c>
      <c r="U36" s="87">
        <f>7822632.83/1000</f>
        <v>7822.6328300000005</v>
      </c>
      <c r="V36" s="87">
        <v>0</v>
      </c>
      <c r="W36" s="190">
        <f>L36-M36</f>
        <v>25747.59392</v>
      </c>
      <c r="X36" s="190">
        <v>0</v>
      </c>
      <c r="Y36" s="88" t="s">
        <v>186</v>
      </c>
      <c r="Z36" s="172" t="s">
        <v>187</v>
      </c>
      <c r="AA36" s="71">
        <f t="shared" si="3"/>
        <v>4</v>
      </c>
      <c r="AB36" s="191" t="s">
        <v>188</v>
      </c>
    </row>
    <row r="37" spans="1:28" s="25" customFormat="1" ht="37.5" customHeight="1">
      <c r="A37" s="186"/>
      <c r="B37" s="188"/>
      <c r="C37" s="188"/>
      <c r="D37" s="177"/>
      <c r="E37" s="177"/>
      <c r="F37" s="177"/>
      <c r="G37" s="177"/>
      <c r="H37" s="177"/>
      <c r="I37" s="177"/>
      <c r="J37" s="177"/>
      <c r="K37" s="190"/>
      <c r="L37" s="190"/>
      <c r="M37" s="190"/>
      <c r="N37" s="190"/>
      <c r="O37" s="190"/>
      <c r="P37" s="190"/>
      <c r="Q37" s="190"/>
      <c r="R37" s="190"/>
      <c r="S37" s="87">
        <v>0</v>
      </c>
      <c r="T37" s="87">
        <f>(10413322.36/1000)-T36</f>
        <v>830.1223599999994</v>
      </c>
      <c r="U37" s="87">
        <v>0</v>
      </c>
      <c r="V37" s="87">
        <f>7511638.73/1000</f>
        <v>7511.638730000001</v>
      </c>
      <c r="W37" s="190"/>
      <c r="X37" s="190"/>
      <c r="Y37" s="88" t="s">
        <v>189</v>
      </c>
      <c r="Z37" s="172"/>
      <c r="AA37" s="71">
        <f t="shared" si="3"/>
        <v>0</v>
      </c>
      <c r="AB37" s="191"/>
    </row>
    <row r="38" spans="1:28" s="73" customFormat="1" ht="20.25" customHeight="1">
      <c r="A38" s="184" t="s">
        <v>80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70"/>
      <c r="AA38" s="71">
        <f t="shared" si="3"/>
        <v>0</v>
      </c>
      <c r="AB38" s="72"/>
    </row>
    <row r="39" spans="1:28" s="25" customFormat="1" ht="28.5" customHeight="1">
      <c r="A39" s="185" t="s">
        <v>81</v>
      </c>
      <c r="B39" s="187" t="s">
        <v>82</v>
      </c>
      <c r="C39" s="187" t="s">
        <v>83</v>
      </c>
      <c r="D39" s="172" t="s">
        <v>190</v>
      </c>
      <c r="E39" s="172" t="s">
        <v>75</v>
      </c>
      <c r="F39" s="189" t="s">
        <v>84</v>
      </c>
      <c r="G39" s="189" t="s">
        <v>50</v>
      </c>
      <c r="H39" s="189">
        <v>168</v>
      </c>
      <c r="I39" s="185" t="s">
        <v>43</v>
      </c>
      <c r="J39" s="185" t="s">
        <v>108</v>
      </c>
      <c r="K39" s="190">
        <f>P39+R39+T41+U41+V41+V40+U40+T40</f>
        <v>143569.07437583146</v>
      </c>
      <c r="L39" s="190">
        <f>T40+U40+V40+V41+U41+T41</f>
        <v>9867.860069999999</v>
      </c>
      <c r="M39" s="87">
        <f>O39+Q39+S39</f>
        <v>0</v>
      </c>
      <c r="N39" s="87">
        <v>0</v>
      </c>
      <c r="O39" s="87">
        <v>0</v>
      </c>
      <c r="P39" s="87">
        <f>'[1]Форма № 2-ИП ВВ-КОРР'!X46</f>
        <v>65401</v>
      </c>
      <c r="Q39" s="87">
        <v>0</v>
      </c>
      <c r="R39" s="87">
        <f>'[1]Форма № 2-ИП ВВ-КОРР'!Z46</f>
        <v>68300.21430583144</v>
      </c>
      <c r="S39" s="87">
        <v>0</v>
      </c>
      <c r="T39" s="87">
        <v>0</v>
      </c>
      <c r="U39" s="87">
        <v>0</v>
      </c>
      <c r="V39" s="87">
        <v>0</v>
      </c>
      <c r="W39" s="190">
        <f>V40+U41+T41</f>
        <v>9867.860069999999</v>
      </c>
      <c r="X39" s="190">
        <v>0</v>
      </c>
      <c r="Y39" s="88" t="s">
        <v>191</v>
      </c>
      <c r="Z39" s="172" t="s">
        <v>192</v>
      </c>
      <c r="AA39" s="71"/>
      <c r="AB39" s="90"/>
    </row>
    <row r="40" spans="1:64" s="25" customFormat="1" ht="25.5" customHeight="1">
      <c r="A40" s="185"/>
      <c r="B40" s="187"/>
      <c r="C40" s="187"/>
      <c r="D40" s="172"/>
      <c r="E40" s="172"/>
      <c r="F40" s="189"/>
      <c r="G40" s="189"/>
      <c r="H40" s="189"/>
      <c r="I40" s="185"/>
      <c r="J40" s="185"/>
      <c r="K40" s="190"/>
      <c r="L40" s="190"/>
      <c r="M40" s="87">
        <f>O40+Q40+S40</f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4321896.39/1000</f>
        <v>4321.89639</v>
      </c>
      <c r="W40" s="190"/>
      <c r="X40" s="190"/>
      <c r="Y40" s="88" t="s">
        <v>186</v>
      </c>
      <c r="Z40" s="172"/>
      <c r="AA40" s="71"/>
      <c r="AB40" s="195" t="s">
        <v>193</v>
      </c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</row>
    <row r="41" spans="1:28" s="25" customFormat="1" ht="25.5" customHeight="1">
      <c r="A41" s="192"/>
      <c r="B41" s="193"/>
      <c r="C41" s="193"/>
      <c r="D41" s="194"/>
      <c r="E41" s="194"/>
      <c r="F41" s="194"/>
      <c r="G41" s="194"/>
      <c r="H41" s="194"/>
      <c r="I41" s="185"/>
      <c r="J41" s="185"/>
      <c r="K41" s="190"/>
      <c r="L41" s="190"/>
      <c r="M41" s="87">
        <f>O41+Q41+S41</f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f>1224067.29/1000</f>
        <v>1224.06729</v>
      </c>
      <c r="U41" s="87">
        <f>4321896.39/1000</f>
        <v>4321.89639</v>
      </c>
      <c r="V41" s="87">
        <v>0</v>
      </c>
      <c r="W41" s="190"/>
      <c r="X41" s="190"/>
      <c r="Y41" s="88" t="s">
        <v>189</v>
      </c>
      <c r="Z41" s="172"/>
      <c r="AA41" s="71">
        <f t="shared" si="3"/>
        <v>0</v>
      </c>
      <c r="AB41" s="90"/>
    </row>
    <row r="42" spans="1:28" s="25" customFormat="1" ht="38.25" customHeight="1">
      <c r="A42" s="185" t="s">
        <v>109</v>
      </c>
      <c r="B42" s="187" t="s">
        <v>110</v>
      </c>
      <c r="C42" s="187" t="s">
        <v>83</v>
      </c>
      <c r="D42" s="172" t="s">
        <v>194</v>
      </c>
      <c r="E42" s="172" t="s">
        <v>195</v>
      </c>
      <c r="F42" s="189" t="s">
        <v>111</v>
      </c>
      <c r="G42" s="189">
        <v>0</v>
      </c>
      <c r="H42" s="189">
        <v>3</v>
      </c>
      <c r="I42" s="185" t="s">
        <v>43</v>
      </c>
      <c r="J42" s="185" t="s">
        <v>108</v>
      </c>
      <c r="K42" s="190">
        <f>N42+P42+R42+T42+U42+V42+V43+U43+T43+R43+P43+N43</f>
        <v>5709.97192</v>
      </c>
      <c r="L42" s="190">
        <f>T42+U42+V42+T43+U43+V43</f>
        <v>5709.97192</v>
      </c>
      <c r="M42" s="87">
        <f>O42+Q42+S42</f>
        <v>0</v>
      </c>
      <c r="N42" s="87">
        <v>0</v>
      </c>
      <c r="O42" s="58">
        <v>0</v>
      </c>
      <c r="P42" s="87">
        <v>0</v>
      </c>
      <c r="Q42" s="58">
        <v>0</v>
      </c>
      <c r="R42" s="87">
        <v>0</v>
      </c>
      <c r="S42" s="58">
        <v>0</v>
      </c>
      <c r="T42" s="87">
        <v>0</v>
      </c>
      <c r="U42" s="87">
        <f>1461041.68/1000</f>
        <v>1461.04168</v>
      </c>
      <c r="V42" s="87">
        <f>2318088.63/1000</f>
        <v>2318.0886299999997</v>
      </c>
      <c r="W42" s="190">
        <f>L42-M42</f>
        <v>5709.97192</v>
      </c>
      <c r="X42" s="190">
        <v>0</v>
      </c>
      <c r="Y42" s="88" t="s">
        <v>186</v>
      </c>
      <c r="Z42" s="172" t="s">
        <v>187</v>
      </c>
      <c r="AA42" s="71">
        <f t="shared" si="3"/>
        <v>0</v>
      </c>
      <c r="AB42" s="198" t="s">
        <v>196</v>
      </c>
    </row>
    <row r="43" spans="1:28" s="25" customFormat="1" ht="38.25" customHeight="1">
      <c r="A43" s="186"/>
      <c r="B43" s="197"/>
      <c r="C43" s="197"/>
      <c r="D43" s="179"/>
      <c r="E43" s="179"/>
      <c r="F43" s="177"/>
      <c r="G43" s="177"/>
      <c r="H43" s="177"/>
      <c r="I43" s="177"/>
      <c r="J43" s="177"/>
      <c r="K43" s="190"/>
      <c r="L43" s="190"/>
      <c r="M43" s="87">
        <f>O43+Q43+S43</f>
        <v>0</v>
      </c>
      <c r="N43" s="87">
        <v>0</v>
      </c>
      <c r="O43" s="58">
        <v>0</v>
      </c>
      <c r="P43" s="87">
        <v>0</v>
      </c>
      <c r="Q43" s="58">
        <v>0</v>
      </c>
      <c r="R43" s="87">
        <v>0</v>
      </c>
      <c r="S43" s="58">
        <v>0</v>
      </c>
      <c r="T43" s="87">
        <f>1930841.61/1000</f>
        <v>1930.8416100000002</v>
      </c>
      <c r="U43" s="87">
        <v>0</v>
      </c>
      <c r="V43" s="87">
        <v>0</v>
      </c>
      <c r="W43" s="190"/>
      <c r="X43" s="190"/>
      <c r="Y43" s="88" t="s">
        <v>189</v>
      </c>
      <c r="Z43" s="172"/>
      <c r="AA43" s="71">
        <f t="shared" si="3"/>
        <v>0</v>
      </c>
      <c r="AB43" s="198"/>
    </row>
    <row r="44" spans="1:28" s="61" customFormat="1" ht="22.5" customHeight="1" hidden="1">
      <c r="A44" s="184" t="s">
        <v>197</v>
      </c>
      <c r="B44" s="184"/>
      <c r="C44" s="184"/>
      <c r="D44" s="184"/>
      <c r="E44" s="184"/>
      <c r="F44" s="184"/>
      <c r="G44" s="184"/>
      <c r="H44" s="184"/>
      <c r="I44" s="184"/>
      <c r="J44" s="184"/>
      <c r="K44" s="87">
        <f>K36+K39+K42</f>
        <v>175026.6402158315</v>
      </c>
      <c r="L44" s="87">
        <f>L36+L39+L42</f>
        <v>41325.42590999999</v>
      </c>
      <c r="M44" s="87">
        <f>SUM(M36:M37,M40:M43)</f>
        <v>0</v>
      </c>
      <c r="N44" s="87">
        <f>N36+N37+N39+N40+N41+N42+N43</f>
        <v>0</v>
      </c>
      <c r="O44" s="87">
        <f aca="true" t="shared" si="7" ref="O44:X44">O36+O37+O39+O40+O41+O42+O43</f>
        <v>1</v>
      </c>
      <c r="P44" s="87">
        <f>P36+P37+P39+P40+P41+P42+P43</f>
        <v>65401</v>
      </c>
      <c r="Q44" s="87">
        <f t="shared" si="7"/>
        <v>3</v>
      </c>
      <c r="R44" s="87">
        <f>R36+R37+R39+R40+R41+R42+R43</f>
        <v>68300.21430583144</v>
      </c>
      <c r="S44" s="87">
        <f t="shared" si="7"/>
        <v>0</v>
      </c>
      <c r="T44" s="87">
        <f>T36+T37+T39+T40+T41+T42+T43</f>
        <v>13568.23126</v>
      </c>
      <c r="U44" s="87">
        <f>U36+U37+U39+U40+U41+U42+U43</f>
        <v>13605.5709</v>
      </c>
      <c r="V44" s="87">
        <f t="shared" si="7"/>
        <v>14151.62375</v>
      </c>
      <c r="W44" s="87">
        <f t="shared" si="7"/>
        <v>41325.42590999999</v>
      </c>
      <c r="X44" s="87">
        <f t="shared" si="7"/>
        <v>0</v>
      </c>
      <c r="Y44" s="88"/>
      <c r="Z44" s="60"/>
      <c r="AA44" s="71">
        <f t="shared" si="3"/>
        <v>4</v>
      </c>
      <c r="AB44" s="62"/>
    </row>
    <row r="45" spans="1:28" s="22" customFormat="1" ht="22.5" customHeight="1">
      <c r="A45" s="180" t="s">
        <v>85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70"/>
      <c r="AA45" s="71">
        <f t="shared" si="3"/>
        <v>0</v>
      </c>
      <c r="AB45" s="57"/>
    </row>
    <row r="46" spans="1:28" s="22" customFormat="1" ht="22.5" customHeight="1" hidden="1">
      <c r="A46" s="184" t="s">
        <v>86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70"/>
      <c r="AA46" s="71">
        <f t="shared" si="3"/>
        <v>0</v>
      </c>
      <c r="AB46" s="57"/>
    </row>
    <row r="47" spans="1:28" s="22" customFormat="1" ht="22.5" customHeight="1">
      <c r="A47" s="184" t="s">
        <v>87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70"/>
      <c r="AA47" s="71">
        <f t="shared" si="3"/>
        <v>0</v>
      </c>
      <c r="AB47" s="57"/>
    </row>
    <row r="48" spans="1:28" s="25" customFormat="1" ht="30" customHeight="1">
      <c r="A48" s="199" t="s">
        <v>198</v>
      </c>
      <c r="B48" s="187" t="s">
        <v>51</v>
      </c>
      <c r="C48" s="187" t="s">
        <v>88</v>
      </c>
      <c r="D48" s="172" t="s">
        <v>304</v>
      </c>
      <c r="E48" s="172" t="s">
        <v>89</v>
      </c>
      <c r="F48" s="189" t="s">
        <v>199</v>
      </c>
      <c r="G48" s="189">
        <v>0</v>
      </c>
      <c r="H48" s="189">
        <v>101</v>
      </c>
      <c r="I48" s="189">
        <v>2018</v>
      </c>
      <c r="J48" s="189">
        <v>2020</v>
      </c>
      <c r="K48" s="190">
        <f>N48+P48+R48+L48</f>
        <v>13113.709073720202</v>
      </c>
      <c r="L48" s="190">
        <f>T49+U49+V49+V50+U50+T50</f>
        <v>8996.623</v>
      </c>
      <c r="M48" s="190">
        <f>O48+Q48+S48</f>
        <v>0</v>
      </c>
      <c r="N48" s="87">
        <f>'[1]Форма № 2-ИП ВВ-КОРР'!V47</f>
        <v>258.437</v>
      </c>
      <c r="O48" s="87">
        <v>0</v>
      </c>
      <c r="P48" s="87">
        <f>'[1]Форма № 2-ИП ВВ-КОРР'!X47</f>
        <v>1887.5</v>
      </c>
      <c r="Q48" s="87">
        <v>0</v>
      </c>
      <c r="R48" s="87">
        <f>'[1]Форма № 2-ИП ВВ-КОРР'!Z47</f>
        <v>1971.1490737202025</v>
      </c>
      <c r="S48" s="87">
        <v>0</v>
      </c>
      <c r="T48" s="87">
        <v>0</v>
      </c>
      <c r="U48" s="87">
        <v>0</v>
      </c>
      <c r="V48" s="87">
        <v>0</v>
      </c>
      <c r="W48" s="190">
        <f>V49+V50+U50+T50</f>
        <v>8996.623</v>
      </c>
      <c r="X48" s="190">
        <v>0</v>
      </c>
      <c r="Y48" s="88" t="s">
        <v>191</v>
      </c>
      <c r="Z48" s="172" t="s">
        <v>192</v>
      </c>
      <c r="AA48" s="71"/>
      <c r="AB48" s="90" t="s">
        <v>200</v>
      </c>
    </row>
    <row r="49" spans="1:28" s="25" customFormat="1" ht="24.75" customHeight="1">
      <c r="A49" s="199"/>
      <c r="B49" s="187"/>
      <c r="C49" s="187"/>
      <c r="D49" s="172"/>
      <c r="E49" s="172"/>
      <c r="F49" s="189"/>
      <c r="G49" s="189"/>
      <c r="H49" s="189"/>
      <c r="I49" s="189"/>
      <c r="J49" s="189"/>
      <c r="K49" s="190"/>
      <c r="L49" s="190"/>
      <c r="M49" s="190"/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(3028566.32/1000)-V50</f>
        <v>2945.21632</v>
      </c>
      <c r="W49" s="190"/>
      <c r="X49" s="190"/>
      <c r="Y49" s="88" t="s">
        <v>186</v>
      </c>
      <c r="Z49" s="172"/>
      <c r="AA49" s="71"/>
      <c r="AB49" s="90"/>
    </row>
    <row r="50" spans="1:28" s="25" customFormat="1" ht="19.5" customHeight="1">
      <c r="A50" s="192"/>
      <c r="B50" s="193"/>
      <c r="C50" s="193"/>
      <c r="D50" s="194"/>
      <c r="E50" s="194"/>
      <c r="F50" s="194"/>
      <c r="G50" s="189"/>
      <c r="H50" s="189"/>
      <c r="I50" s="189"/>
      <c r="J50" s="189"/>
      <c r="K50" s="190"/>
      <c r="L50" s="190"/>
      <c r="M50" s="190"/>
      <c r="N50" s="87">
        <v>0</v>
      </c>
      <c r="O50" s="58">
        <v>0</v>
      </c>
      <c r="P50" s="87">
        <v>0</v>
      </c>
      <c r="Q50" s="58">
        <v>0</v>
      </c>
      <c r="R50" s="87">
        <v>0</v>
      </c>
      <c r="S50" s="58">
        <v>0</v>
      </c>
      <c r="T50" s="87">
        <f>2939490.36/1000</f>
        <v>2939.49036</v>
      </c>
      <c r="U50" s="87">
        <f>3028566.32/1000</f>
        <v>3028.56632</v>
      </c>
      <c r="V50" s="87">
        <v>83.35</v>
      </c>
      <c r="W50" s="190"/>
      <c r="X50" s="190"/>
      <c r="Y50" s="88" t="s">
        <v>189</v>
      </c>
      <c r="Z50" s="172"/>
      <c r="AA50" s="71">
        <f t="shared" si="3"/>
        <v>0</v>
      </c>
      <c r="AB50" s="90"/>
    </row>
    <row r="51" spans="1:28" s="25" customFormat="1" ht="46.5" customHeight="1">
      <c r="A51" s="199" t="s">
        <v>114</v>
      </c>
      <c r="B51" s="187" t="s">
        <v>117</v>
      </c>
      <c r="C51" s="187" t="s">
        <v>201</v>
      </c>
      <c r="D51" s="172" t="s">
        <v>305</v>
      </c>
      <c r="E51" s="172" t="s">
        <v>89</v>
      </c>
      <c r="F51" s="189" t="s">
        <v>199</v>
      </c>
      <c r="G51" s="189">
        <v>0</v>
      </c>
      <c r="H51" s="189">
        <v>12</v>
      </c>
      <c r="I51" s="185" t="s">
        <v>43</v>
      </c>
      <c r="J51" s="185" t="s">
        <v>108</v>
      </c>
      <c r="K51" s="190">
        <f>N51+P51+R51+R52+P52+N52+L51</f>
        <v>7274.68451</v>
      </c>
      <c r="L51" s="190">
        <f>T51+U51+V51+V52+U52+T52</f>
        <v>3017.9845100000002</v>
      </c>
      <c r="M51" s="87">
        <f>O51+Q51+S51</f>
        <v>0</v>
      </c>
      <c r="N51" s="87">
        <v>0</v>
      </c>
      <c r="O51" s="58">
        <v>0</v>
      </c>
      <c r="P51" s="87">
        <f>'[1]Форма № 2-ИП ВВ-КОРР'!X48</f>
        <v>4256.7</v>
      </c>
      <c r="Q51" s="58">
        <v>0</v>
      </c>
      <c r="R51" s="87">
        <v>0</v>
      </c>
      <c r="S51" s="87">
        <f>'[1]Форма № 2-ИП ВВ-КОРР'!AA48</f>
        <v>0</v>
      </c>
      <c r="T51" s="87">
        <v>0</v>
      </c>
      <c r="U51" s="87">
        <v>0</v>
      </c>
      <c r="V51" s="87">
        <v>0</v>
      </c>
      <c r="W51" s="190">
        <v>0</v>
      </c>
      <c r="X51" s="190">
        <v>0</v>
      </c>
      <c r="Y51" s="88" t="s">
        <v>186</v>
      </c>
      <c r="Z51" s="70" t="s">
        <v>202</v>
      </c>
      <c r="AA51" s="71"/>
      <c r="AB51" s="90" t="s">
        <v>203</v>
      </c>
    </row>
    <row r="52" spans="1:28" s="25" customFormat="1" ht="51.75" customHeight="1">
      <c r="A52" s="192"/>
      <c r="B52" s="193"/>
      <c r="C52" s="193"/>
      <c r="D52" s="194"/>
      <c r="E52" s="194"/>
      <c r="F52" s="194"/>
      <c r="G52" s="189"/>
      <c r="H52" s="189"/>
      <c r="I52" s="185"/>
      <c r="J52" s="185"/>
      <c r="K52" s="190"/>
      <c r="L52" s="190"/>
      <c r="M52" s="87">
        <f>O52+Q52+S52</f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f>(690367.96+641211.31)/1000</f>
        <v>1331.57927</v>
      </c>
      <c r="U52" s="87">
        <f>955545.31/1000</f>
        <v>955.5453100000001</v>
      </c>
      <c r="V52" s="87">
        <f>730859.93/1000</f>
        <v>730.8599300000001</v>
      </c>
      <c r="W52" s="190"/>
      <c r="X52" s="190"/>
      <c r="Y52" s="88" t="s">
        <v>189</v>
      </c>
      <c r="Z52" s="91" t="s">
        <v>204</v>
      </c>
      <c r="AA52" s="92" t="s">
        <v>205</v>
      </c>
      <c r="AB52" s="90"/>
    </row>
    <row r="53" spans="1:28" s="94" customFormat="1" ht="120" customHeight="1" hidden="1">
      <c r="A53" s="74" t="s">
        <v>206</v>
      </c>
      <c r="B53" s="84" t="s">
        <v>207</v>
      </c>
      <c r="C53" s="84" t="s">
        <v>208</v>
      </c>
      <c r="D53" s="79" t="s">
        <v>209</v>
      </c>
      <c r="E53" s="79" t="s">
        <v>75</v>
      </c>
      <c r="F53" s="79" t="s">
        <v>165</v>
      </c>
      <c r="G53" s="85">
        <v>2600</v>
      </c>
      <c r="H53" s="85">
        <v>3200</v>
      </c>
      <c r="I53" s="74" t="s">
        <v>210</v>
      </c>
      <c r="J53" s="74" t="s">
        <v>210</v>
      </c>
      <c r="K53" s="77">
        <f>N53+P53+R53+L53</f>
        <v>2847</v>
      </c>
      <c r="L53" s="77">
        <f>T53+U53+V53</f>
        <v>0</v>
      </c>
      <c r="M53" s="77">
        <f>O53+Q53+S53</f>
        <v>0</v>
      </c>
      <c r="N53" s="77">
        <v>2847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8" t="s">
        <v>147</v>
      </c>
      <c r="Z53" s="79" t="s">
        <v>148</v>
      </c>
      <c r="AA53" s="71">
        <f t="shared" si="3"/>
        <v>0</v>
      </c>
      <c r="AB53" s="93"/>
    </row>
    <row r="54" spans="1:28" s="94" customFormat="1" ht="70.5" customHeight="1" hidden="1">
      <c r="A54" s="74" t="s">
        <v>211</v>
      </c>
      <c r="B54" s="84" t="s">
        <v>212</v>
      </c>
      <c r="C54" s="84" t="s">
        <v>208</v>
      </c>
      <c r="D54" s="79" t="s">
        <v>213</v>
      </c>
      <c r="E54" s="79" t="s">
        <v>75</v>
      </c>
      <c r="F54" s="79" t="s">
        <v>165</v>
      </c>
      <c r="G54" s="85">
        <v>2600</v>
      </c>
      <c r="H54" s="85">
        <v>3200</v>
      </c>
      <c r="I54" s="74" t="s">
        <v>214</v>
      </c>
      <c r="J54" s="74" t="s">
        <v>42</v>
      </c>
      <c r="K54" s="77">
        <f>N54+P54+R54+L54</f>
        <v>26740.242861166287</v>
      </c>
      <c r="L54" s="77">
        <f>M54+T54+U54+V54</f>
        <v>0</v>
      </c>
      <c r="M54" s="77">
        <f>O54+Q54+S54</f>
        <v>0</v>
      </c>
      <c r="N54" s="77">
        <v>0</v>
      </c>
      <c r="O54" s="77">
        <v>0</v>
      </c>
      <c r="P54" s="77">
        <v>13080.2</v>
      </c>
      <c r="Q54" s="77">
        <v>0</v>
      </c>
      <c r="R54" s="77">
        <f>'[1]Форма № 2-ИП ВВ-КОРР'!Z35</f>
        <v>13660.042861166286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8" t="s">
        <v>191</v>
      </c>
      <c r="Z54" s="79" t="s">
        <v>148</v>
      </c>
      <c r="AA54" s="71">
        <f t="shared" si="3"/>
        <v>0</v>
      </c>
      <c r="AB54" s="93"/>
    </row>
    <row r="55" spans="1:28" s="94" customFormat="1" ht="58.5" customHeight="1" hidden="1">
      <c r="A55" s="74" t="s">
        <v>215</v>
      </c>
      <c r="B55" s="84" t="s">
        <v>216</v>
      </c>
      <c r="C55" s="84" t="s">
        <v>208</v>
      </c>
      <c r="D55" s="95" t="s">
        <v>217</v>
      </c>
      <c r="E55" s="79" t="s">
        <v>75</v>
      </c>
      <c r="F55" s="79" t="s">
        <v>165</v>
      </c>
      <c r="G55" s="85">
        <v>500</v>
      </c>
      <c r="H55" s="85">
        <v>1230</v>
      </c>
      <c r="I55" s="74" t="s">
        <v>214</v>
      </c>
      <c r="J55" s="74" t="s">
        <v>43</v>
      </c>
      <c r="K55" s="77">
        <f>N55+P55+R55+L55</f>
        <v>74194.01785303839</v>
      </c>
      <c r="L55" s="77">
        <f>M55+T55+U55+V55</f>
        <v>0</v>
      </c>
      <c r="M55" s="77">
        <f>O55+Q55+S55</f>
        <v>0</v>
      </c>
      <c r="N55" s="77">
        <v>0</v>
      </c>
      <c r="O55" s="77">
        <v>0</v>
      </c>
      <c r="P55" s="77">
        <v>13017.7</v>
      </c>
      <c r="Q55" s="77">
        <v>0</v>
      </c>
      <c r="R55" s="77">
        <f>'[1]Форма № 2-ИП ВВ-КОРР'!Z36</f>
        <v>61176.31785303838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8" t="s">
        <v>191</v>
      </c>
      <c r="Z55" s="79" t="s">
        <v>148</v>
      </c>
      <c r="AA55" s="71">
        <f t="shared" si="3"/>
        <v>0</v>
      </c>
      <c r="AB55" s="93"/>
    </row>
    <row r="56" spans="1:28" s="61" customFormat="1" ht="24" customHeight="1" hidden="1">
      <c r="A56" s="184" t="s">
        <v>218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87">
        <f>K48+K51+K53+K54+K55</f>
        <v>124169.65429792488</v>
      </c>
      <c r="L56" s="87">
        <f>L48+L51+L53+L54+L55</f>
        <v>12014.60751</v>
      </c>
      <c r="M56" s="87">
        <f>M48+M51+M53+M54+M55</f>
        <v>0</v>
      </c>
      <c r="N56" s="87">
        <f aca="true" t="shared" si="8" ref="N56:U56">N55+N54+N53+N52+N51+N50+N49+N48</f>
        <v>3105.437</v>
      </c>
      <c r="O56" s="87">
        <f t="shared" si="8"/>
        <v>0</v>
      </c>
      <c r="P56" s="87">
        <f t="shared" si="8"/>
        <v>32242.100000000002</v>
      </c>
      <c r="Q56" s="87">
        <f t="shared" si="8"/>
        <v>0</v>
      </c>
      <c r="R56" s="87">
        <f>R55+R54+R53+R52+R51+R50+R49+R48</f>
        <v>76807.50978792486</v>
      </c>
      <c r="S56" s="87">
        <f t="shared" si="8"/>
        <v>0</v>
      </c>
      <c r="T56" s="87">
        <f t="shared" si="8"/>
        <v>4271.06963</v>
      </c>
      <c r="U56" s="87">
        <f t="shared" si="8"/>
        <v>3984.11163</v>
      </c>
      <c r="V56" s="87">
        <f>V55+V54+V53+V52+V51+V50+V49+V48</f>
        <v>3759.42625</v>
      </c>
      <c r="W56" s="87">
        <f>W48+W51+W53+W54+W55</f>
        <v>8996.623</v>
      </c>
      <c r="X56" s="87">
        <f>X48+X49+X50+X51+X52+X53+X54+X55</f>
        <v>0</v>
      </c>
      <c r="Y56" s="88"/>
      <c r="Z56" s="60"/>
      <c r="AA56" s="71">
        <f t="shared" si="3"/>
        <v>0</v>
      </c>
      <c r="AB56" s="62"/>
    </row>
    <row r="57" spans="1:28" s="22" customFormat="1" ht="24" customHeight="1" hidden="1">
      <c r="A57" s="200" t="s">
        <v>90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70"/>
      <c r="AA57" s="71">
        <f t="shared" si="3"/>
        <v>0</v>
      </c>
      <c r="AB57" s="57"/>
    </row>
    <row r="58" spans="1:28" s="96" customFormat="1" ht="31.5" customHeight="1" hidden="1">
      <c r="A58" s="83" t="s">
        <v>26</v>
      </c>
      <c r="B58" s="84" t="s">
        <v>219</v>
      </c>
      <c r="C58" s="75" t="s">
        <v>220</v>
      </c>
      <c r="D58" s="79" t="s">
        <v>221</v>
      </c>
      <c r="E58" s="85" t="s">
        <v>146</v>
      </c>
      <c r="F58" s="85" t="s">
        <v>222</v>
      </c>
      <c r="G58" s="76" t="s">
        <v>146</v>
      </c>
      <c r="H58" s="76" t="s">
        <v>146</v>
      </c>
      <c r="I58" s="76">
        <v>2017</v>
      </c>
      <c r="J58" s="76">
        <v>2017</v>
      </c>
      <c r="K58" s="77">
        <f>T58+U58+V58+R58+P58+N58</f>
        <v>3431.13384375622</v>
      </c>
      <c r="L58" s="86">
        <f>T58+U58+V58</f>
        <v>0</v>
      </c>
      <c r="M58" s="86">
        <f aca="true" t="shared" si="9" ref="M58:M64">O58+Q58+S58</f>
        <v>4687.45339</v>
      </c>
      <c r="N58" s="86">
        <f>'[1]Форма № 2-ИП ВВ-КОРР'!V38</f>
        <v>0</v>
      </c>
      <c r="O58" s="77">
        <v>0</v>
      </c>
      <c r="P58" s="86">
        <f>'[1]Форма № 2-ИП ВВ-КОРР'!X38</f>
        <v>0</v>
      </c>
      <c r="Q58" s="77">
        <v>0</v>
      </c>
      <c r="R58" s="86">
        <f>'[1]Форма № 2-ИП ВВ-КОРР'!Z38</f>
        <v>3431.13384375622</v>
      </c>
      <c r="S58" s="77">
        <f>'[1]Форма № 2-ИП ВВ-КОРР'!AA38</f>
        <v>4687.45339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78" t="s">
        <v>189</v>
      </c>
      <c r="Z58" s="79" t="s">
        <v>148</v>
      </c>
      <c r="AA58" s="71">
        <f t="shared" si="3"/>
        <v>4687.45339</v>
      </c>
      <c r="AB58" s="80"/>
    </row>
    <row r="59" spans="1:28" s="96" customFormat="1" ht="50.25" customHeight="1" hidden="1">
      <c r="A59" s="83" t="s">
        <v>27</v>
      </c>
      <c r="B59" s="84" t="s">
        <v>223</v>
      </c>
      <c r="C59" s="75" t="s">
        <v>224</v>
      </c>
      <c r="D59" s="79" t="s">
        <v>221</v>
      </c>
      <c r="E59" s="85" t="s">
        <v>146</v>
      </c>
      <c r="F59" s="85" t="s">
        <v>146</v>
      </c>
      <c r="G59" s="85" t="s">
        <v>146</v>
      </c>
      <c r="H59" s="85" t="s">
        <v>146</v>
      </c>
      <c r="I59" s="76">
        <v>2015</v>
      </c>
      <c r="J59" s="76">
        <v>2017</v>
      </c>
      <c r="K59" s="77">
        <f aca="true" t="shared" si="10" ref="K59:K64">T59+U59+V59+R59+P59+N59</f>
        <v>10781.494342613618</v>
      </c>
      <c r="L59" s="86">
        <f aca="true" t="shared" si="11" ref="L59:L64">T59+U59+V59</f>
        <v>0</v>
      </c>
      <c r="M59" s="86">
        <f t="shared" si="9"/>
        <v>1920.2288999999998</v>
      </c>
      <c r="N59" s="86">
        <f>'[1]Форма № 2-ИП ВВ-КОРР'!V37</f>
        <v>2744.15</v>
      </c>
      <c r="O59" s="77">
        <v>0</v>
      </c>
      <c r="P59" s="86">
        <f>'[1]Форма № 2-ИП ВВ-КОРР'!X37</f>
        <v>2646.1</v>
      </c>
      <c r="Q59" s="77">
        <v>0</v>
      </c>
      <c r="R59" s="86">
        <f>'[1]Форма № 2-ИП ВВ-КОРР'!Z37</f>
        <v>5391.244342613619</v>
      </c>
      <c r="S59" s="77">
        <f>'[1]Форма № 2-ИП ВВ-КОРР'!AA37</f>
        <v>1920.2288999999998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78" t="s">
        <v>189</v>
      </c>
      <c r="Z59" s="79" t="s">
        <v>148</v>
      </c>
      <c r="AA59" s="71">
        <f t="shared" si="3"/>
        <v>1920.2288999999998</v>
      </c>
      <c r="AB59" s="80"/>
    </row>
    <row r="60" spans="1:28" s="96" customFormat="1" ht="58.5" customHeight="1" hidden="1">
      <c r="A60" s="74" t="s">
        <v>28</v>
      </c>
      <c r="B60" s="84" t="s">
        <v>225</v>
      </c>
      <c r="C60" s="84" t="s">
        <v>226</v>
      </c>
      <c r="D60" s="79" t="s">
        <v>227</v>
      </c>
      <c r="E60" s="79" t="s">
        <v>146</v>
      </c>
      <c r="F60" s="79" t="s">
        <v>146</v>
      </c>
      <c r="G60" s="79" t="s">
        <v>146</v>
      </c>
      <c r="H60" s="79" t="s">
        <v>146</v>
      </c>
      <c r="I60" s="74" t="s">
        <v>42</v>
      </c>
      <c r="J60" s="74" t="s">
        <v>44</v>
      </c>
      <c r="K60" s="77">
        <f t="shared" si="10"/>
        <v>1517.7825401295875</v>
      </c>
      <c r="L60" s="86">
        <f t="shared" si="11"/>
        <v>0</v>
      </c>
      <c r="M60" s="86">
        <f t="shared" si="9"/>
        <v>0</v>
      </c>
      <c r="N60" s="77">
        <v>0</v>
      </c>
      <c r="O60" s="77">
        <v>0</v>
      </c>
      <c r="P60" s="77">
        <v>0</v>
      </c>
      <c r="Q60" s="77">
        <v>0</v>
      </c>
      <c r="R60" s="86">
        <f>'[1]Форма № 2-ИП ВВ-КОРР'!Z39</f>
        <v>1517.7825401295875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8" t="s">
        <v>189</v>
      </c>
      <c r="Z60" s="79" t="s">
        <v>148</v>
      </c>
      <c r="AA60" s="71">
        <f t="shared" si="3"/>
        <v>0</v>
      </c>
      <c r="AB60" s="80"/>
    </row>
    <row r="61" spans="1:28" s="96" customFormat="1" ht="58.5" customHeight="1" hidden="1">
      <c r="A61" s="74" t="s">
        <v>31</v>
      </c>
      <c r="B61" s="84" t="s">
        <v>228</v>
      </c>
      <c r="C61" s="84" t="s">
        <v>226</v>
      </c>
      <c r="D61" s="79" t="s">
        <v>229</v>
      </c>
      <c r="E61" s="79" t="s">
        <v>146</v>
      </c>
      <c r="F61" s="79" t="s">
        <v>146</v>
      </c>
      <c r="G61" s="79" t="s">
        <v>146</v>
      </c>
      <c r="H61" s="79" t="s">
        <v>146</v>
      </c>
      <c r="I61" s="74" t="s">
        <v>214</v>
      </c>
      <c r="J61" s="74" t="s">
        <v>42</v>
      </c>
      <c r="K61" s="77">
        <f t="shared" si="10"/>
        <v>28222.95025427878</v>
      </c>
      <c r="L61" s="86">
        <f t="shared" si="11"/>
        <v>0</v>
      </c>
      <c r="M61" s="86">
        <f t="shared" si="9"/>
        <v>0</v>
      </c>
      <c r="N61" s="77">
        <v>0</v>
      </c>
      <c r="O61" s="77">
        <v>0</v>
      </c>
      <c r="P61" s="86">
        <v>2714</v>
      </c>
      <c r="Q61" s="77">
        <v>0</v>
      </c>
      <c r="R61" s="86">
        <f>'[1]Форма № 2-ИП ВВ-КОРР'!Z40</f>
        <v>25508.95025427878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8" t="s">
        <v>191</v>
      </c>
      <c r="Z61" s="79" t="s">
        <v>148</v>
      </c>
      <c r="AA61" s="71">
        <f t="shared" si="3"/>
        <v>0</v>
      </c>
      <c r="AB61" s="80"/>
    </row>
    <row r="62" spans="1:28" s="96" customFormat="1" ht="58.5" customHeight="1" hidden="1">
      <c r="A62" s="74" t="s">
        <v>32</v>
      </c>
      <c r="B62" s="84" t="s">
        <v>230</v>
      </c>
      <c r="C62" s="84" t="s">
        <v>226</v>
      </c>
      <c r="D62" s="79" t="s">
        <v>231</v>
      </c>
      <c r="E62" s="79" t="s">
        <v>146</v>
      </c>
      <c r="F62" s="79" t="s">
        <v>146</v>
      </c>
      <c r="G62" s="79" t="s">
        <v>146</v>
      </c>
      <c r="H62" s="79" t="s">
        <v>146</v>
      </c>
      <c r="I62" s="74" t="s">
        <v>214</v>
      </c>
      <c r="J62" s="74" t="s">
        <v>44</v>
      </c>
      <c r="K62" s="77">
        <f t="shared" si="10"/>
        <v>12013.395240777521</v>
      </c>
      <c r="L62" s="86">
        <f t="shared" si="11"/>
        <v>0</v>
      </c>
      <c r="M62" s="86">
        <f t="shared" si="9"/>
        <v>0</v>
      </c>
      <c r="N62" s="77">
        <v>0</v>
      </c>
      <c r="O62" s="77">
        <v>0</v>
      </c>
      <c r="P62" s="86">
        <v>2906.7</v>
      </c>
      <c r="Q62" s="77">
        <v>0</v>
      </c>
      <c r="R62" s="86">
        <f>'[1]Форма № 2-ИП ВВ-КОРР'!Z41</f>
        <v>9106.69524077752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8" t="s">
        <v>186</v>
      </c>
      <c r="Z62" s="79" t="s">
        <v>148</v>
      </c>
      <c r="AA62" s="71">
        <f t="shared" si="3"/>
        <v>0</v>
      </c>
      <c r="AB62" s="80"/>
    </row>
    <row r="63" spans="1:28" s="96" customFormat="1" ht="58.5" customHeight="1" hidden="1">
      <c r="A63" s="74" t="s">
        <v>232</v>
      </c>
      <c r="B63" s="84" t="s">
        <v>233</v>
      </c>
      <c r="C63" s="84" t="s">
        <v>226</v>
      </c>
      <c r="D63" s="79" t="s">
        <v>234</v>
      </c>
      <c r="E63" s="79" t="s">
        <v>146</v>
      </c>
      <c r="F63" s="79" t="s">
        <v>146</v>
      </c>
      <c r="G63" s="79" t="s">
        <v>146</v>
      </c>
      <c r="H63" s="79" t="s">
        <v>146</v>
      </c>
      <c r="I63" s="74" t="s">
        <v>43</v>
      </c>
      <c r="J63" s="74" t="s">
        <v>44</v>
      </c>
      <c r="K63" s="77">
        <f t="shared" si="10"/>
        <v>0</v>
      </c>
      <c r="L63" s="86">
        <f t="shared" si="11"/>
        <v>0</v>
      </c>
      <c r="M63" s="86">
        <f t="shared" si="9"/>
        <v>0</v>
      </c>
      <c r="N63" s="77">
        <v>0</v>
      </c>
      <c r="O63" s="82">
        <v>0</v>
      </c>
      <c r="P63" s="77">
        <v>0</v>
      </c>
      <c r="Q63" s="82">
        <v>0</v>
      </c>
      <c r="R63" s="77">
        <v>0</v>
      </c>
      <c r="S63" s="82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8" t="s">
        <v>186</v>
      </c>
      <c r="Z63" s="79" t="s">
        <v>148</v>
      </c>
      <c r="AA63" s="71">
        <f t="shared" si="3"/>
        <v>0</v>
      </c>
      <c r="AB63" s="80"/>
    </row>
    <row r="64" spans="1:28" s="96" customFormat="1" ht="39" customHeight="1" hidden="1">
      <c r="A64" s="74" t="s">
        <v>235</v>
      </c>
      <c r="B64" s="84" t="s">
        <v>236</v>
      </c>
      <c r="C64" s="84" t="s">
        <v>237</v>
      </c>
      <c r="D64" s="79" t="s">
        <v>209</v>
      </c>
      <c r="E64" s="79" t="s">
        <v>146</v>
      </c>
      <c r="F64" s="79" t="s">
        <v>146</v>
      </c>
      <c r="G64" s="79" t="s">
        <v>146</v>
      </c>
      <c r="H64" s="79" t="s">
        <v>146</v>
      </c>
      <c r="I64" s="74" t="s">
        <v>44</v>
      </c>
      <c r="J64" s="74" t="s">
        <v>44</v>
      </c>
      <c r="K64" s="77">
        <f t="shared" si="10"/>
        <v>0</v>
      </c>
      <c r="L64" s="86">
        <f t="shared" si="11"/>
        <v>0</v>
      </c>
      <c r="M64" s="86">
        <f t="shared" si="9"/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8" t="s">
        <v>189</v>
      </c>
      <c r="Z64" s="79" t="s">
        <v>148</v>
      </c>
      <c r="AA64" s="71">
        <f t="shared" si="3"/>
        <v>0</v>
      </c>
      <c r="AB64" s="80"/>
    </row>
    <row r="65" spans="1:28" s="61" customFormat="1" ht="20.25" customHeight="1" hidden="1">
      <c r="A65" s="184" t="s">
        <v>238</v>
      </c>
      <c r="B65" s="184"/>
      <c r="C65" s="184"/>
      <c r="D65" s="184"/>
      <c r="E65" s="184"/>
      <c r="F65" s="184"/>
      <c r="G65" s="184"/>
      <c r="H65" s="184"/>
      <c r="I65" s="184"/>
      <c r="J65" s="184"/>
      <c r="K65" s="87">
        <f>SUM(K58:K64)</f>
        <v>55966.75622155573</v>
      </c>
      <c r="L65" s="87">
        <f>SUM(L58:L64)</f>
        <v>0</v>
      </c>
      <c r="M65" s="87">
        <f>SUM(M58:M64)</f>
        <v>6607.68229</v>
      </c>
      <c r="N65" s="87">
        <f aca="true" t="shared" si="12" ref="N65:S65">SUM(N58:N64)</f>
        <v>2744.15</v>
      </c>
      <c r="O65" s="87">
        <f t="shared" si="12"/>
        <v>0</v>
      </c>
      <c r="P65" s="87">
        <f t="shared" si="12"/>
        <v>8266.8</v>
      </c>
      <c r="Q65" s="87">
        <f t="shared" si="12"/>
        <v>0</v>
      </c>
      <c r="R65" s="87">
        <f>R58+R59+R60+R61+R62+R63+R64</f>
        <v>44955.80622155573</v>
      </c>
      <c r="S65" s="87">
        <f t="shared" si="12"/>
        <v>6607.68229</v>
      </c>
      <c r="T65" s="87">
        <f>T58+T59+T60+T61+T62+T63+T64</f>
        <v>0</v>
      </c>
      <c r="U65" s="87">
        <f>U58+U59+U60+U61+U62+U63+U64</f>
        <v>0</v>
      </c>
      <c r="V65" s="87">
        <f>V58+V59+V60+V61+V62+V63+V64</f>
        <v>0</v>
      </c>
      <c r="W65" s="87">
        <f>W58+W59+W60+W61+W62+W63+W64</f>
        <v>0</v>
      </c>
      <c r="X65" s="87">
        <f>X58+X59+X60+X61+X62+X63+X64</f>
        <v>0</v>
      </c>
      <c r="Y65" s="88"/>
      <c r="Z65" s="60"/>
      <c r="AA65" s="71">
        <f t="shared" si="3"/>
        <v>6607.68229</v>
      </c>
      <c r="AB65" s="62"/>
    </row>
    <row r="66" spans="1:28" s="22" customFormat="1" ht="20.25" customHeight="1" hidden="1">
      <c r="A66" s="180" t="s">
        <v>91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70"/>
      <c r="AA66" s="71">
        <f t="shared" si="3"/>
        <v>0</v>
      </c>
      <c r="AB66" s="57"/>
    </row>
    <row r="67" spans="1:28" s="22" customFormat="1" ht="20.25" customHeight="1" hidden="1">
      <c r="A67" s="184" t="s">
        <v>92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70"/>
      <c r="AA67" s="71">
        <f t="shared" si="3"/>
        <v>0</v>
      </c>
      <c r="AB67" s="57"/>
    </row>
    <row r="68" spans="1:28" s="22" customFormat="1" ht="20.25" customHeight="1" hidden="1">
      <c r="A68" s="184" t="s">
        <v>93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70"/>
      <c r="AA68" s="71">
        <f t="shared" si="3"/>
        <v>0</v>
      </c>
      <c r="AB68" s="57"/>
    </row>
    <row r="69" spans="1:28" s="22" customFormat="1" ht="20.25" customHeight="1" hidden="1">
      <c r="A69" s="184" t="s">
        <v>239</v>
      </c>
      <c r="B69" s="184"/>
      <c r="C69" s="184"/>
      <c r="D69" s="184"/>
      <c r="E69" s="184"/>
      <c r="F69" s="184"/>
      <c r="G69" s="184"/>
      <c r="H69" s="184"/>
      <c r="I69" s="184"/>
      <c r="J69" s="184"/>
      <c r="K69" s="97">
        <v>0</v>
      </c>
      <c r="L69" s="52">
        <v>0</v>
      </c>
      <c r="M69" s="52">
        <v>0</v>
      </c>
      <c r="N69" s="52">
        <v>0</v>
      </c>
      <c r="O69" s="98">
        <v>0</v>
      </c>
      <c r="P69" s="52">
        <v>0</v>
      </c>
      <c r="Q69" s="98">
        <v>0</v>
      </c>
      <c r="R69" s="52">
        <v>0</v>
      </c>
      <c r="S69" s="98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88">
        <v>0</v>
      </c>
      <c r="Z69" s="70"/>
      <c r="AA69" s="71">
        <f t="shared" si="3"/>
        <v>0</v>
      </c>
      <c r="AB69" s="57"/>
    </row>
    <row r="70" spans="1:28" s="100" customFormat="1" ht="22.5" customHeight="1">
      <c r="A70" s="182" t="s">
        <v>240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71">
        <f t="shared" si="3"/>
        <v>0</v>
      </c>
      <c r="AB70" s="99"/>
    </row>
    <row r="71" spans="1:28" s="22" customFormat="1" ht="23.25" customHeight="1" hidden="1">
      <c r="A71" s="184" t="s">
        <v>94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71">
        <f t="shared" si="3"/>
        <v>0</v>
      </c>
      <c r="AB71" s="57"/>
    </row>
    <row r="72" spans="1:28" s="22" customFormat="1" ht="23.25" customHeight="1" hidden="1">
      <c r="A72" s="184" t="s">
        <v>95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71">
        <f t="shared" si="3"/>
        <v>0</v>
      </c>
      <c r="AB72" s="57"/>
    </row>
    <row r="73" spans="1:28" s="22" customFormat="1" ht="20.25" customHeight="1" hidden="1">
      <c r="A73" s="184" t="s">
        <v>96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71">
        <f t="shared" si="3"/>
        <v>0</v>
      </c>
      <c r="AB73" s="57"/>
    </row>
    <row r="74" spans="1:28" s="22" customFormat="1" ht="20.25" customHeight="1" hidden="1">
      <c r="A74" s="184" t="s">
        <v>97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71">
        <f t="shared" si="3"/>
        <v>0</v>
      </c>
      <c r="AB74" s="57"/>
    </row>
    <row r="75" spans="1:28" s="94" customFormat="1" ht="83.25" customHeight="1" hidden="1">
      <c r="A75" s="101" t="s">
        <v>142</v>
      </c>
      <c r="B75" s="84" t="s">
        <v>241</v>
      </c>
      <c r="C75" s="75" t="s">
        <v>242</v>
      </c>
      <c r="D75" s="76" t="s">
        <v>243</v>
      </c>
      <c r="E75" s="76" t="s">
        <v>146</v>
      </c>
      <c r="F75" s="76" t="s">
        <v>146</v>
      </c>
      <c r="G75" s="76" t="s">
        <v>146</v>
      </c>
      <c r="H75" s="76" t="s">
        <v>146</v>
      </c>
      <c r="I75" s="76">
        <v>2015</v>
      </c>
      <c r="J75" s="76">
        <v>2015</v>
      </c>
      <c r="K75" s="102">
        <f>L75+N75+P75+R75</f>
        <v>8500</v>
      </c>
      <c r="L75" s="103">
        <f>T75+U75+V75</f>
        <v>0</v>
      </c>
      <c r="M75" s="103">
        <f>O75+Q75+S75</f>
        <v>0</v>
      </c>
      <c r="N75" s="103">
        <f>'[1]Форма № 2-ИП ВВ-КОРР'!V61</f>
        <v>8500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78" t="s">
        <v>244</v>
      </c>
      <c r="Z75" s="79" t="s">
        <v>148</v>
      </c>
      <c r="AA75" s="71">
        <f t="shared" si="3"/>
        <v>0</v>
      </c>
      <c r="AB75" s="93"/>
    </row>
    <row r="76" spans="1:28" s="94" customFormat="1" ht="83.25" customHeight="1" hidden="1">
      <c r="A76" s="74" t="s">
        <v>149</v>
      </c>
      <c r="B76" s="75" t="s">
        <v>245</v>
      </c>
      <c r="C76" s="75" t="s">
        <v>242</v>
      </c>
      <c r="D76" s="79" t="s">
        <v>246</v>
      </c>
      <c r="E76" s="76" t="s">
        <v>152</v>
      </c>
      <c r="F76" s="76" t="s">
        <v>153</v>
      </c>
      <c r="G76" s="76">
        <v>150</v>
      </c>
      <c r="H76" s="76">
        <v>200</v>
      </c>
      <c r="I76" s="76">
        <v>2016</v>
      </c>
      <c r="J76" s="76">
        <v>2016</v>
      </c>
      <c r="K76" s="102">
        <f>L76+N76+P76+R76</f>
        <v>92.49934335264959</v>
      </c>
      <c r="L76" s="103">
        <f>T76+U76+V76</f>
        <v>0</v>
      </c>
      <c r="M76" s="103">
        <f>O76+Q76+S76</f>
        <v>0</v>
      </c>
      <c r="N76" s="103">
        <v>0</v>
      </c>
      <c r="O76" s="103">
        <v>0</v>
      </c>
      <c r="P76" s="103">
        <f>'[1]Форма № 2-ИП ВВ-КОРР'!X62</f>
        <v>92.49934335264959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78" t="s">
        <v>154</v>
      </c>
      <c r="Z76" s="79" t="s">
        <v>148</v>
      </c>
      <c r="AA76" s="71">
        <f t="shared" si="3"/>
        <v>0</v>
      </c>
      <c r="AB76" s="93"/>
    </row>
    <row r="77" spans="1:28" s="94" customFormat="1" ht="83.25" customHeight="1" hidden="1">
      <c r="A77" s="104" t="s">
        <v>155</v>
      </c>
      <c r="B77" s="105" t="s">
        <v>247</v>
      </c>
      <c r="C77" s="105" t="s">
        <v>242</v>
      </c>
      <c r="D77" s="70" t="s">
        <v>248</v>
      </c>
      <c r="E77" s="106" t="s">
        <v>152</v>
      </c>
      <c r="F77" s="106" t="s">
        <v>153</v>
      </c>
      <c r="G77" s="106">
        <v>150</v>
      </c>
      <c r="H77" s="106">
        <v>200</v>
      </c>
      <c r="I77" s="106">
        <v>2017</v>
      </c>
      <c r="J77" s="106">
        <v>2017</v>
      </c>
      <c r="K77" s="107">
        <f>L77+N77+P77+R77</f>
        <v>1120.6</v>
      </c>
      <c r="L77" s="108">
        <f>T77+U77+V77</f>
        <v>0</v>
      </c>
      <c r="M77" s="108">
        <f>O77+Q77+S77</f>
        <v>0</v>
      </c>
      <c r="N77" s="108">
        <v>0</v>
      </c>
      <c r="O77" s="108">
        <v>0</v>
      </c>
      <c r="P77" s="108">
        <f>'[1]Форма № 2-ИП ВВ-КОРР'!X63</f>
        <v>0</v>
      </c>
      <c r="Q77" s="108">
        <v>0</v>
      </c>
      <c r="R77" s="108">
        <v>1120.6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9" t="s">
        <v>154</v>
      </c>
      <c r="Z77" s="110" t="s">
        <v>148</v>
      </c>
      <c r="AA77" s="71"/>
      <c r="AB77" s="93"/>
    </row>
    <row r="78" spans="1:28" s="2" customFormat="1" ht="21.75" customHeight="1" hidden="1">
      <c r="A78" s="184" t="s">
        <v>98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71">
        <f t="shared" si="3"/>
        <v>0</v>
      </c>
      <c r="AB78" s="48"/>
    </row>
    <row r="79" spans="1:28" s="112" customFormat="1" ht="63" customHeight="1" hidden="1">
      <c r="A79" s="101" t="s">
        <v>161</v>
      </c>
      <c r="B79" s="84" t="s">
        <v>249</v>
      </c>
      <c r="C79" s="75" t="s">
        <v>250</v>
      </c>
      <c r="D79" s="79" t="s">
        <v>160</v>
      </c>
      <c r="E79" s="79" t="s">
        <v>75</v>
      </c>
      <c r="F79" s="76" t="s">
        <v>165</v>
      </c>
      <c r="G79" s="76">
        <v>0</v>
      </c>
      <c r="H79" s="76">
        <v>400</v>
      </c>
      <c r="I79" s="76">
        <v>2015</v>
      </c>
      <c r="J79" s="76">
        <v>2015</v>
      </c>
      <c r="K79" s="102">
        <f>N79+P79+R79+L79</f>
        <v>6841.307906206737</v>
      </c>
      <c r="L79" s="103">
        <f>T79+U79+V79</f>
        <v>0</v>
      </c>
      <c r="M79" s="103">
        <f>O79+Q79+S79</f>
        <v>0</v>
      </c>
      <c r="N79" s="103">
        <f>'[1]Форма № 2-ИП ВВ-КОРР'!V63</f>
        <v>6841.307906206737</v>
      </c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78" t="s">
        <v>154</v>
      </c>
      <c r="Z79" s="79" t="s">
        <v>148</v>
      </c>
      <c r="AA79" s="71">
        <f t="shared" si="3"/>
        <v>0</v>
      </c>
      <c r="AB79" s="111"/>
    </row>
    <row r="80" spans="1:28" s="112" customFormat="1" ht="90.75" customHeight="1" hidden="1">
      <c r="A80" s="101" t="s">
        <v>166</v>
      </c>
      <c r="B80" s="84" t="s">
        <v>251</v>
      </c>
      <c r="C80" s="75" t="s">
        <v>163</v>
      </c>
      <c r="D80" s="95" t="s">
        <v>252</v>
      </c>
      <c r="E80" s="79" t="s">
        <v>75</v>
      </c>
      <c r="F80" s="79" t="s">
        <v>165</v>
      </c>
      <c r="G80" s="76">
        <v>50</v>
      </c>
      <c r="H80" s="76">
        <v>100</v>
      </c>
      <c r="I80" s="76">
        <v>2016</v>
      </c>
      <c r="J80" s="76">
        <v>2016</v>
      </c>
      <c r="K80" s="102">
        <f>N80+P80+R80+L80</f>
        <v>2547.3722054016134</v>
      </c>
      <c r="L80" s="103">
        <f>T80+U80+V80</f>
        <v>0</v>
      </c>
      <c r="M80" s="103">
        <f>O80+Q80+S80</f>
        <v>0</v>
      </c>
      <c r="N80" s="103">
        <v>0</v>
      </c>
      <c r="O80" s="76">
        <v>0</v>
      </c>
      <c r="P80" s="103">
        <f>'[1]Форма № 2-ИП ВВ-КОРР'!X64</f>
        <v>2547.3722054016134</v>
      </c>
      <c r="Q80" s="76">
        <v>0</v>
      </c>
      <c r="R80" s="103">
        <v>0</v>
      </c>
      <c r="S80" s="76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78" t="s">
        <v>154</v>
      </c>
      <c r="Z80" s="79" t="s">
        <v>148</v>
      </c>
      <c r="AA80" s="71">
        <f t="shared" si="3"/>
        <v>0</v>
      </c>
      <c r="AB80" s="111"/>
    </row>
    <row r="81" spans="1:28" s="81" customFormat="1" ht="62.25" customHeight="1" hidden="1">
      <c r="A81" s="74" t="s">
        <v>169</v>
      </c>
      <c r="B81" s="113" t="s">
        <v>253</v>
      </c>
      <c r="C81" s="75" t="s">
        <v>254</v>
      </c>
      <c r="D81" s="79" t="s">
        <v>171</v>
      </c>
      <c r="E81" s="79" t="s">
        <v>118</v>
      </c>
      <c r="F81" s="79" t="s">
        <v>255</v>
      </c>
      <c r="G81" s="85">
        <v>50</v>
      </c>
      <c r="H81" s="85">
        <v>75</v>
      </c>
      <c r="I81" s="76">
        <v>2017</v>
      </c>
      <c r="J81" s="76">
        <v>2017</v>
      </c>
      <c r="K81" s="102">
        <f>N81+P81+R81+L81</f>
        <v>2637.1420802939083</v>
      </c>
      <c r="L81" s="103">
        <f>T81+U81+V81</f>
        <v>0</v>
      </c>
      <c r="M81" s="103">
        <f>O81+Q81+S81</f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f>'[1]Форма № 2-ИП ВВ-КОРР'!Z65</f>
        <v>2637.1420802939083</v>
      </c>
      <c r="S81" s="103"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78" t="s">
        <v>154</v>
      </c>
      <c r="Z81" s="79" t="s">
        <v>148</v>
      </c>
      <c r="AA81" s="71">
        <f t="shared" si="3"/>
        <v>0</v>
      </c>
      <c r="AB81" s="80"/>
    </row>
    <row r="82" spans="1:28" s="81" customFormat="1" ht="105.75" customHeight="1" hidden="1">
      <c r="A82" s="74" t="s">
        <v>172</v>
      </c>
      <c r="B82" s="75" t="s">
        <v>256</v>
      </c>
      <c r="C82" s="75" t="s">
        <v>163</v>
      </c>
      <c r="D82" s="79" t="s">
        <v>168</v>
      </c>
      <c r="E82" s="79" t="s">
        <v>118</v>
      </c>
      <c r="F82" s="79" t="s">
        <v>255</v>
      </c>
      <c r="G82" s="85">
        <v>50</v>
      </c>
      <c r="H82" s="85">
        <v>100</v>
      </c>
      <c r="I82" s="76">
        <v>2017</v>
      </c>
      <c r="J82" s="76">
        <v>2017</v>
      </c>
      <c r="K82" s="102">
        <f>N82+P82+R82+L82</f>
        <v>2660.29820950781</v>
      </c>
      <c r="L82" s="103">
        <f>T82+U82+V82</f>
        <v>0</v>
      </c>
      <c r="M82" s="103">
        <f>O82+Q82+S82</f>
        <v>0</v>
      </c>
      <c r="N82" s="103">
        <v>0</v>
      </c>
      <c r="O82" s="76">
        <v>0</v>
      </c>
      <c r="P82" s="103">
        <v>0</v>
      </c>
      <c r="Q82" s="76">
        <v>0</v>
      </c>
      <c r="R82" s="103">
        <f>'[1]Форма № 2-ИП ВВ-КОРР'!Z66</f>
        <v>2660.29820950781</v>
      </c>
      <c r="S82" s="76"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78" t="s">
        <v>154</v>
      </c>
      <c r="Z82" s="79" t="s">
        <v>148</v>
      </c>
      <c r="AA82" s="71">
        <f t="shared" si="3"/>
        <v>0</v>
      </c>
      <c r="AB82" s="80"/>
    </row>
    <row r="83" spans="1:28" s="61" customFormat="1" ht="22.5" customHeight="1" hidden="1">
      <c r="A83" s="184" t="s">
        <v>184</v>
      </c>
      <c r="B83" s="184"/>
      <c r="C83" s="184"/>
      <c r="D83" s="184"/>
      <c r="E83" s="184"/>
      <c r="F83" s="184"/>
      <c r="G83" s="184"/>
      <c r="H83" s="184"/>
      <c r="I83" s="184"/>
      <c r="J83" s="184"/>
      <c r="K83" s="52">
        <f>K75+K76+K79+K80+K81+K82+K77</f>
        <v>24399.21974476272</v>
      </c>
      <c r="L83" s="52">
        <f aca="true" t="shared" si="13" ref="L83:X83">L75+L76+L79+L80+L81+L82+L77</f>
        <v>0</v>
      </c>
      <c r="M83" s="52">
        <f t="shared" si="13"/>
        <v>0</v>
      </c>
      <c r="N83" s="52">
        <f t="shared" si="13"/>
        <v>15341.307906206737</v>
      </c>
      <c r="O83" s="52">
        <f t="shared" si="13"/>
        <v>0</v>
      </c>
      <c r="P83" s="52">
        <f t="shared" si="13"/>
        <v>2639.871548754263</v>
      </c>
      <c r="Q83" s="52">
        <f t="shared" si="13"/>
        <v>0</v>
      </c>
      <c r="R83" s="52">
        <f>R75+R76+R79+R80+R81+R82+R77</f>
        <v>6418.040289801718</v>
      </c>
      <c r="S83" s="52">
        <f t="shared" si="13"/>
        <v>0</v>
      </c>
      <c r="T83" s="52">
        <f t="shared" si="13"/>
        <v>0</v>
      </c>
      <c r="U83" s="52">
        <f t="shared" si="13"/>
        <v>0</v>
      </c>
      <c r="V83" s="52">
        <f t="shared" si="13"/>
        <v>0</v>
      </c>
      <c r="W83" s="52">
        <f t="shared" si="13"/>
        <v>0</v>
      </c>
      <c r="X83" s="52">
        <f t="shared" si="13"/>
        <v>0</v>
      </c>
      <c r="Y83" s="88"/>
      <c r="Z83" s="70"/>
      <c r="AA83" s="71">
        <f t="shared" si="3"/>
        <v>0</v>
      </c>
      <c r="AB83" s="62"/>
    </row>
    <row r="84" spans="1:28" s="22" customFormat="1" ht="22.5" customHeight="1">
      <c r="A84" s="180" t="s">
        <v>99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71">
        <f t="shared" si="3"/>
        <v>0</v>
      </c>
      <c r="AB84" s="57"/>
    </row>
    <row r="85" spans="1:28" s="22" customFormat="1" ht="22.5" customHeight="1">
      <c r="A85" s="184" t="s">
        <v>100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71">
        <f t="shared" si="3"/>
        <v>0</v>
      </c>
      <c r="AB85" s="57"/>
    </row>
    <row r="86" spans="1:28" s="25" customFormat="1" ht="30.75" customHeight="1" hidden="1">
      <c r="A86" s="185" t="s">
        <v>78</v>
      </c>
      <c r="B86" s="187" t="s">
        <v>49</v>
      </c>
      <c r="C86" s="187" t="s">
        <v>101</v>
      </c>
      <c r="D86" s="172" t="s">
        <v>185</v>
      </c>
      <c r="E86" s="172" t="s">
        <v>257</v>
      </c>
      <c r="F86" s="172" t="s">
        <v>258</v>
      </c>
      <c r="G86" s="172" t="s">
        <v>259</v>
      </c>
      <c r="H86" s="172" t="s">
        <v>260</v>
      </c>
      <c r="I86" s="185" t="s">
        <v>43</v>
      </c>
      <c r="J86" s="185" t="s">
        <v>108</v>
      </c>
      <c r="K86" s="201">
        <f>L86+R86</f>
        <v>41127.03532</v>
      </c>
      <c r="L86" s="202">
        <f>T87+U87+V87+V88+U88+T88</f>
        <v>41127.03532</v>
      </c>
      <c r="M86" s="52">
        <f>O86+Q86+S86</f>
        <v>0</v>
      </c>
      <c r="N86" s="52">
        <v>0</v>
      </c>
      <c r="O86" s="98">
        <v>0</v>
      </c>
      <c r="P86" s="52">
        <v>0</v>
      </c>
      <c r="Q86" s="98">
        <v>0</v>
      </c>
      <c r="R86" s="52">
        <v>0</v>
      </c>
      <c r="S86" s="98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88"/>
      <c r="Z86" s="115"/>
      <c r="AA86" s="71">
        <f t="shared" si="3"/>
        <v>0</v>
      </c>
      <c r="AB86" s="90"/>
    </row>
    <row r="87" spans="1:28" s="25" customFormat="1" ht="42" customHeight="1">
      <c r="A87" s="192"/>
      <c r="B87" s="193"/>
      <c r="C87" s="193"/>
      <c r="D87" s="194"/>
      <c r="E87" s="194"/>
      <c r="F87" s="194"/>
      <c r="G87" s="194"/>
      <c r="H87" s="194"/>
      <c r="I87" s="194"/>
      <c r="J87" s="194"/>
      <c r="K87" s="201"/>
      <c r="L87" s="202"/>
      <c r="M87" s="52">
        <f>O87+Q87+S87</f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f>7387600/1000</f>
        <v>7387.6</v>
      </c>
      <c r="U87" s="52">
        <f>T87</f>
        <v>7387.6</v>
      </c>
      <c r="V87" s="52">
        <f>T87</f>
        <v>7387.6</v>
      </c>
      <c r="W87" s="52">
        <f>T87+U87+V87</f>
        <v>22162.800000000003</v>
      </c>
      <c r="X87" s="52">
        <v>0</v>
      </c>
      <c r="Y87" s="88" t="s">
        <v>186</v>
      </c>
      <c r="Z87" s="172" t="s">
        <v>187</v>
      </c>
      <c r="AA87" s="71">
        <f t="shared" si="3"/>
        <v>0</v>
      </c>
      <c r="AB87" s="116" t="s">
        <v>261</v>
      </c>
    </row>
    <row r="88" spans="1:28" s="25" customFormat="1" ht="37.5" customHeight="1">
      <c r="A88" s="192"/>
      <c r="B88" s="193"/>
      <c r="C88" s="193"/>
      <c r="D88" s="194"/>
      <c r="E88" s="194"/>
      <c r="F88" s="194"/>
      <c r="G88" s="194"/>
      <c r="H88" s="194"/>
      <c r="I88" s="194"/>
      <c r="J88" s="194"/>
      <c r="K88" s="201"/>
      <c r="L88" s="202"/>
      <c r="M88" s="52">
        <f>O88+Q88+S88</f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f>(8652114.16/1000)-T87</f>
        <v>1264.5141600000006</v>
      </c>
      <c r="U88" s="52">
        <f>(16237460.58/1000)-U87</f>
        <v>8849.86058</v>
      </c>
      <c r="V88" s="52">
        <f>(16237460.58/1000)-V87</f>
        <v>8849.86058</v>
      </c>
      <c r="W88" s="52">
        <f>T88+U88+V88</f>
        <v>18964.23532</v>
      </c>
      <c r="X88" s="52">
        <v>0</v>
      </c>
      <c r="Y88" s="88" t="s">
        <v>189</v>
      </c>
      <c r="Z88" s="172"/>
      <c r="AA88" s="71">
        <f aca="true" t="shared" si="14" ref="AA88:AA109">O88+Q88+S88</f>
        <v>0</v>
      </c>
      <c r="AB88" s="90"/>
    </row>
    <row r="89" spans="1:28" s="81" customFormat="1" ht="72" customHeight="1" hidden="1">
      <c r="A89" s="101" t="s">
        <v>262</v>
      </c>
      <c r="B89" s="84" t="s">
        <v>263</v>
      </c>
      <c r="C89" s="75" t="s">
        <v>264</v>
      </c>
      <c r="D89" s="95" t="s">
        <v>217</v>
      </c>
      <c r="E89" s="79" t="s">
        <v>75</v>
      </c>
      <c r="F89" s="79" t="s">
        <v>165</v>
      </c>
      <c r="G89" s="76" t="s">
        <v>146</v>
      </c>
      <c r="H89" s="76">
        <v>450</v>
      </c>
      <c r="I89" s="76">
        <v>2016</v>
      </c>
      <c r="J89" s="76">
        <v>2017</v>
      </c>
      <c r="K89" s="102">
        <f>L89+N89+P89+R89</f>
        <v>65664.63119168443</v>
      </c>
      <c r="L89" s="103">
        <f>T89+U89+V89</f>
        <v>0</v>
      </c>
      <c r="M89" s="103">
        <f>O89+Q89+S89</f>
        <v>0</v>
      </c>
      <c r="N89" s="103">
        <v>0</v>
      </c>
      <c r="O89" s="103">
        <v>0</v>
      </c>
      <c r="P89" s="103">
        <f>'[1]Форма № 2-ИП ВВ-КОРР'!X67</f>
        <v>32120.36151457447</v>
      </c>
      <c r="Q89" s="103">
        <v>0</v>
      </c>
      <c r="R89" s="103">
        <f>'[1]Форма № 2-ИП ВВ-КОРР'!Z67</f>
        <v>33544.26967710995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78" t="s">
        <v>191</v>
      </c>
      <c r="Z89" s="79" t="s">
        <v>148</v>
      </c>
      <c r="AA89" s="71">
        <f t="shared" si="14"/>
        <v>0</v>
      </c>
      <c r="AB89" s="80"/>
    </row>
    <row r="90" spans="1:28" s="119" customFormat="1" ht="20.25" customHeight="1" hidden="1">
      <c r="A90" s="203" t="s">
        <v>265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117">
        <f t="shared" si="14"/>
        <v>0</v>
      </c>
      <c r="AB90" s="118"/>
    </row>
    <row r="91" spans="1:28" s="125" customFormat="1" ht="20.25" customHeight="1" hidden="1">
      <c r="A91" s="203" t="s">
        <v>197</v>
      </c>
      <c r="B91" s="203"/>
      <c r="C91" s="203"/>
      <c r="D91" s="203"/>
      <c r="E91" s="203"/>
      <c r="F91" s="203"/>
      <c r="G91" s="203"/>
      <c r="H91" s="203"/>
      <c r="I91" s="203"/>
      <c r="J91" s="203"/>
      <c r="K91" s="120">
        <f>K86+K89</f>
        <v>106791.66651168442</v>
      </c>
      <c r="L91" s="121">
        <f>L86+L89</f>
        <v>41127.03532</v>
      </c>
      <c r="M91" s="121">
        <f>SUM(M86:M89)</f>
        <v>0</v>
      </c>
      <c r="N91" s="121">
        <f aca="true" t="shared" si="15" ref="N91:X91">SUM(N86:N89)</f>
        <v>0</v>
      </c>
      <c r="O91" s="121">
        <f t="shared" si="15"/>
        <v>0</v>
      </c>
      <c r="P91" s="121">
        <f t="shared" si="15"/>
        <v>32120.36151457447</v>
      </c>
      <c r="Q91" s="121">
        <f t="shared" si="15"/>
        <v>0</v>
      </c>
      <c r="R91" s="121">
        <f t="shared" si="15"/>
        <v>33544.26967710995</v>
      </c>
      <c r="S91" s="121">
        <f t="shared" si="15"/>
        <v>0</v>
      </c>
      <c r="T91" s="121">
        <f t="shared" si="15"/>
        <v>8652.114160000001</v>
      </c>
      <c r="U91" s="121">
        <f t="shared" si="15"/>
        <v>16237.46058</v>
      </c>
      <c r="V91" s="121">
        <f t="shared" si="15"/>
        <v>16237.46058</v>
      </c>
      <c r="W91" s="121">
        <f t="shared" si="15"/>
        <v>41127.03532</v>
      </c>
      <c r="X91" s="121">
        <f t="shared" si="15"/>
        <v>0</v>
      </c>
      <c r="Y91" s="122"/>
      <c r="Z91" s="123"/>
      <c r="AA91" s="117">
        <f t="shared" si="14"/>
        <v>0</v>
      </c>
      <c r="AB91" s="124"/>
    </row>
    <row r="92" spans="1:28" s="119" customFormat="1" ht="20.25" customHeight="1">
      <c r="A92" s="204" t="s">
        <v>85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117">
        <f t="shared" si="14"/>
        <v>0</v>
      </c>
      <c r="AB92" s="118"/>
    </row>
    <row r="93" spans="1:28" s="119" customFormat="1" ht="20.25" customHeight="1" hidden="1">
      <c r="A93" s="203" t="s">
        <v>102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117">
        <f t="shared" si="14"/>
        <v>0</v>
      </c>
      <c r="AB93" s="118"/>
    </row>
    <row r="94" spans="1:28" s="119" customFormat="1" ht="20.25" customHeight="1">
      <c r="A94" s="203" t="s">
        <v>103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117">
        <f t="shared" si="14"/>
        <v>0</v>
      </c>
      <c r="AB94" s="118"/>
    </row>
    <row r="95" spans="1:28" s="25" customFormat="1" ht="33.75" customHeight="1">
      <c r="A95" s="185" t="s">
        <v>198</v>
      </c>
      <c r="B95" s="187" t="s">
        <v>266</v>
      </c>
      <c r="C95" s="187" t="s">
        <v>104</v>
      </c>
      <c r="D95" s="172" t="s">
        <v>185</v>
      </c>
      <c r="E95" s="172" t="s">
        <v>75</v>
      </c>
      <c r="F95" s="172" t="s">
        <v>84</v>
      </c>
      <c r="G95" s="189">
        <v>0</v>
      </c>
      <c r="H95" s="189">
        <v>300</v>
      </c>
      <c r="I95" s="189">
        <v>2018</v>
      </c>
      <c r="J95" s="189">
        <v>2018</v>
      </c>
      <c r="K95" s="201">
        <f>L95+N95+P95+R95+R96+P96+N96</f>
        <v>10230.69652</v>
      </c>
      <c r="L95" s="202">
        <f>T95+U95+V95+V96+U96+T96</f>
        <v>2782.29652</v>
      </c>
      <c r="M95" s="52">
        <f aca="true" t="shared" si="16" ref="M95:M102">O95+Q95+S95</f>
        <v>0</v>
      </c>
      <c r="N95" s="52">
        <v>0</v>
      </c>
      <c r="O95" s="52">
        <v>0</v>
      </c>
      <c r="P95" s="52">
        <v>0</v>
      </c>
      <c r="Q95" s="52">
        <v>0</v>
      </c>
      <c r="R95" s="52">
        <f>'[1]Форма № 2-ИП ВВ-КОРР'!Z79</f>
        <v>7448.4</v>
      </c>
      <c r="S95" s="52">
        <v>0</v>
      </c>
      <c r="T95" s="52">
        <v>0</v>
      </c>
      <c r="U95" s="52">
        <v>0</v>
      </c>
      <c r="V95" s="52">
        <v>0</v>
      </c>
      <c r="W95" s="202">
        <f>T95+T96+U96+U95+V96</f>
        <v>2782.29652</v>
      </c>
      <c r="X95" s="52">
        <v>0</v>
      </c>
      <c r="Y95" s="88" t="s">
        <v>191</v>
      </c>
      <c r="Z95" s="172" t="s">
        <v>267</v>
      </c>
      <c r="AA95" s="71"/>
      <c r="AB95" s="90" t="s">
        <v>268</v>
      </c>
    </row>
    <row r="96" spans="1:28" s="25" customFormat="1" ht="78" customHeight="1">
      <c r="A96" s="192"/>
      <c r="B96" s="193"/>
      <c r="C96" s="193"/>
      <c r="D96" s="194"/>
      <c r="E96" s="194"/>
      <c r="F96" s="194"/>
      <c r="G96" s="189"/>
      <c r="H96" s="189"/>
      <c r="I96" s="189"/>
      <c r="J96" s="189"/>
      <c r="K96" s="201"/>
      <c r="L96" s="202"/>
      <c r="M96" s="52">
        <f t="shared" si="16"/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f>2782296.52/1000</f>
        <v>2782.29652</v>
      </c>
      <c r="U96" s="52">
        <v>0</v>
      </c>
      <c r="V96" s="52">
        <v>0</v>
      </c>
      <c r="W96" s="202"/>
      <c r="X96" s="52">
        <v>0</v>
      </c>
      <c r="Y96" s="88" t="s">
        <v>189</v>
      </c>
      <c r="Z96" s="172"/>
      <c r="AA96" s="71">
        <f t="shared" si="14"/>
        <v>0</v>
      </c>
      <c r="AB96" s="90"/>
    </row>
    <row r="97" spans="1:28" s="25" customFormat="1" ht="36.75" customHeight="1">
      <c r="A97" s="185" t="s">
        <v>269</v>
      </c>
      <c r="B97" s="187" t="s">
        <v>112</v>
      </c>
      <c r="C97" s="187" t="s">
        <v>53</v>
      </c>
      <c r="D97" s="172" t="s">
        <v>213</v>
      </c>
      <c r="E97" s="172" t="s">
        <v>52</v>
      </c>
      <c r="F97" s="172"/>
      <c r="G97" s="189" t="s">
        <v>45</v>
      </c>
      <c r="H97" s="189" t="s">
        <v>46</v>
      </c>
      <c r="I97" s="189">
        <v>2018</v>
      </c>
      <c r="J97" s="189">
        <v>2019</v>
      </c>
      <c r="K97" s="201">
        <f>L97+N97</f>
        <v>4354.19532</v>
      </c>
      <c r="L97" s="202">
        <f>T97+U97+V97+V98+U98+T98</f>
        <v>1912.69532</v>
      </c>
      <c r="M97" s="52">
        <f t="shared" si="16"/>
        <v>0</v>
      </c>
      <c r="N97" s="52">
        <f>'[1]Форма № 2-ИП ВВ-КОРР'!V78</f>
        <v>2441.5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202">
        <f>T98</f>
        <v>1912.69532</v>
      </c>
      <c r="X97" s="52">
        <v>0</v>
      </c>
      <c r="Y97" s="88" t="s">
        <v>154</v>
      </c>
      <c r="Z97" s="172" t="s">
        <v>270</v>
      </c>
      <c r="AA97" s="71"/>
      <c r="AB97" s="126" t="s">
        <v>271</v>
      </c>
    </row>
    <row r="98" spans="1:28" s="25" customFormat="1" ht="42" customHeight="1">
      <c r="A98" s="186"/>
      <c r="B98" s="197"/>
      <c r="C98" s="197"/>
      <c r="D98" s="179"/>
      <c r="E98" s="179"/>
      <c r="F98" s="179"/>
      <c r="G98" s="189"/>
      <c r="H98" s="189"/>
      <c r="I98" s="189"/>
      <c r="J98" s="189"/>
      <c r="K98" s="201"/>
      <c r="L98" s="202"/>
      <c r="M98" s="52">
        <f t="shared" si="16"/>
        <v>0</v>
      </c>
      <c r="N98" s="52">
        <v>0</v>
      </c>
      <c r="O98" s="60">
        <v>0</v>
      </c>
      <c r="P98" s="52">
        <v>0</v>
      </c>
      <c r="Q98" s="60">
        <v>0</v>
      </c>
      <c r="R98" s="52">
        <v>0</v>
      </c>
      <c r="S98" s="60">
        <v>0</v>
      </c>
      <c r="T98" s="52">
        <f>1912695.32/1000</f>
        <v>1912.69532</v>
      </c>
      <c r="U98" s="52">
        <v>0</v>
      </c>
      <c r="V98" s="52">
        <v>0</v>
      </c>
      <c r="W98" s="202"/>
      <c r="X98" s="52">
        <v>0</v>
      </c>
      <c r="Y98" s="88" t="s">
        <v>189</v>
      </c>
      <c r="Z98" s="172"/>
      <c r="AA98" s="71">
        <f t="shared" si="14"/>
        <v>0</v>
      </c>
      <c r="AB98" s="90"/>
    </row>
    <row r="99" spans="1:28" s="25" customFormat="1" ht="138" customHeight="1">
      <c r="A99" s="54" t="s">
        <v>206</v>
      </c>
      <c r="B99" s="127" t="s">
        <v>113</v>
      </c>
      <c r="C99" s="127" t="s">
        <v>272</v>
      </c>
      <c r="D99" s="70" t="s">
        <v>273</v>
      </c>
      <c r="E99" s="70" t="s">
        <v>274</v>
      </c>
      <c r="F99" s="70" t="s">
        <v>199</v>
      </c>
      <c r="G99" s="98">
        <v>0</v>
      </c>
      <c r="H99" s="98">
        <v>11</v>
      </c>
      <c r="I99" s="98">
        <v>2018</v>
      </c>
      <c r="J99" s="98">
        <v>2018</v>
      </c>
      <c r="K99" s="97">
        <f>L99+N99+P99+R99</f>
        <v>2890.494</v>
      </c>
      <c r="L99" s="52">
        <f>T99+U99+V99</f>
        <v>2890.494</v>
      </c>
      <c r="M99" s="52">
        <f t="shared" si="16"/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f>2890494/1000</f>
        <v>2890.494</v>
      </c>
      <c r="U99" s="52">
        <v>0</v>
      </c>
      <c r="V99" s="52">
        <v>0</v>
      </c>
      <c r="W99" s="52">
        <f>L99-M99</f>
        <v>2890.494</v>
      </c>
      <c r="X99" s="52">
        <v>0</v>
      </c>
      <c r="Y99" s="88" t="s">
        <v>189</v>
      </c>
      <c r="Z99" s="70" t="s">
        <v>187</v>
      </c>
      <c r="AA99" s="71">
        <f t="shared" si="14"/>
        <v>0</v>
      </c>
      <c r="AB99" s="90" t="s">
        <v>200</v>
      </c>
    </row>
    <row r="100" spans="1:28" s="81" customFormat="1" ht="138" customHeight="1" hidden="1">
      <c r="A100" s="101" t="s">
        <v>211</v>
      </c>
      <c r="B100" s="84" t="s">
        <v>275</v>
      </c>
      <c r="C100" s="84" t="s">
        <v>276</v>
      </c>
      <c r="D100" s="79" t="s">
        <v>277</v>
      </c>
      <c r="E100" s="79" t="s">
        <v>75</v>
      </c>
      <c r="F100" s="79" t="s">
        <v>165</v>
      </c>
      <c r="G100" s="76">
        <v>240</v>
      </c>
      <c r="H100" s="76">
        <v>700</v>
      </c>
      <c r="I100" s="76">
        <v>2016</v>
      </c>
      <c r="J100" s="76">
        <v>2018</v>
      </c>
      <c r="K100" s="102">
        <f>L100+N100+P100+R100</f>
        <v>40296.29139646706</v>
      </c>
      <c r="L100" s="103">
        <f>T100+U100+V100</f>
        <v>0</v>
      </c>
      <c r="M100" s="103">
        <f t="shared" si="16"/>
        <v>0</v>
      </c>
      <c r="N100" s="103">
        <v>0</v>
      </c>
      <c r="O100" s="103">
        <v>0</v>
      </c>
      <c r="P100" s="103">
        <f>'[1]Форма № 2-ИП ВВ-КОРР'!X68</f>
        <v>6617.855965719999</v>
      </c>
      <c r="Q100" s="103">
        <v>0</v>
      </c>
      <c r="R100" s="103">
        <f>'[1]Форма № 2-ИП ВВ-КОРР'!Z68</f>
        <v>33678.43543074706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78" t="s">
        <v>191</v>
      </c>
      <c r="Z100" s="79" t="s">
        <v>148</v>
      </c>
      <c r="AA100" s="71">
        <f t="shared" si="14"/>
        <v>0</v>
      </c>
      <c r="AB100" s="80"/>
    </row>
    <row r="101" spans="1:28" s="81" customFormat="1" ht="70.5" customHeight="1" hidden="1">
      <c r="A101" s="101" t="s">
        <v>215</v>
      </c>
      <c r="B101" s="84" t="s">
        <v>278</v>
      </c>
      <c r="C101" s="84" t="s">
        <v>254</v>
      </c>
      <c r="D101" s="79" t="s">
        <v>279</v>
      </c>
      <c r="E101" s="79" t="s">
        <v>75</v>
      </c>
      <c r="F101" s="79" t="s">
        <v>165</v>
      </c>
      <c r="G101" s="76">
        <v>240</v>
      </c>
      <c r="H101" s="76">
        <v>700</v>
      </c>
      <c r="I101" s="76">
        <v>2018</v>
      </c>
      <c r="J101" s="76">
        <v>2019</v>
      </c>
      <c r="K101" s="102">
        <f>L101+N101+P101+R101</f>
        <v>0</v>
      </c>
      <c r="L101" s="103">
        <f>T101+U101+V101</f>
        <v>0</v>
      </c>
      <c r="M101" s="103">
        <f t="shared" si="16"/>
        <v>0</v>
      </c>
      <c r="N101" s="103">
        <v>0</v>
      </c>
      <c r="O101" s="79">
        <v>0</v>
      </c>
      <c r="P101" s="103">
        <v>0</v>
      </c>
      <c r="Q101" s="79">
        <v>0</v>
      </c>
      <c r="R101" s="103">
        <v>0</v>
      </c>
      <c r="S101" s="79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78" t="s">
        <v>191</v>
      </c>
      <c r="Z101" s="79" t="s">
        <v>148</v>
      </c>
      <c r="AA101" s="71">
        <f t="shared" si="14"/>
        <v>0</v>
      </c>
      <c r="AB101" s="80"/>
    </row>
    <row r="102" spans="1:28" s="81" customFormat="1" ht="70.5" customHeight="1" hidden="1">
      <c r="A102" s="101" t="s">
        <v>280</v>
      </c>
      <c r="B102" s="84" t="s">
        <v>281</v>
      </c>
      <c r="C102" s="84" t="s">
        <v>250</v>
      </c>
      <c r="D102" s="70" t="s">
        <v>190</v>
      </c>
      <c r="E102" s="79" t="s">
        <v>282</v>
      </c>
      <c r="F102" s="79" t="s">
        <v>165</v>
      </c>
      <c r="G102" s="76" t="s">
        <v>45</v>
      </c>
      <c r="H102" s="76" t="s">
        <v>283</v>
      </c>
      <c r="I102" s="76">
        <v>2016</v>
      </c>
      <c r="J102" s="76">
        <v>2019</v>
      </c>
      <c r="K102" s="102">
        <f>L102+N102+P102+R102</f>
        <v>11952.170496056375</v>
      </c>
      <c r="L102" s="103">
        <f>T102+U102+V102</f>
        <v>0</v>
      </c>
      <c r="M102" s="103">
        <f t="shared" si="16"/>
        <v>0</v>
      </c>
      <c r="N102" s="103">
        <v>0</v>
      </c>
      <c r="O102" s="128">
        <v>0</v>
      </c>
      <c r="P102" s="103">
        <f>'[1]Форма № 2-ИП ВВ-КОРР'!X70</f>
        <v>4924.5594695834025</v>
      </c>
      <c r="Q102" s="128">
        <v>0</v>
      </c>
      <c r="R102" s="103">
        <f>'[1]Форма № 2-ИП ВВ-КОРР'!Z70</f>
        <v>7027.611026472972</v>
      </c>
      <c r="S102" s="128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78" t="s">
        <v>186</v>
      </c>
      <c r="Z102" s="79" t="s">
        <v>148</v>
      </c>
      <c r="AA102" s="71">
        <f t="shared" si="14"/>
        <v>0</v>
      </c>
      <c r="AB102" s="80"/>
    </row>
    <row r="103" spans="1:28" s="25" customFormat="1" ht="79.5" customHeight="1" hidden="1">
      <c r="A103" s="101" t="s">
        <v>284</v>
      </c>
      <c r="B103" s="84" t="s">
        <v>285</v>
      </c>
      <c r="C103" s="84" t="s">
        <v>250</v>
      </c>
      <c r="D103" s="79" t="s">
        <v>286</v>
      </c>
      <c r="E103" s="79" t="s">
        <v>282</v>
      </c>
      <c r="F103" s="79" t="s">
        <v>165</v>
      </c>
      <c r="G103" s="76" t="s">
        <v>45</v>
      </c>
      <c r="H103" s="76" t="s">
        <v>283</v>
      </c>
      <c r="I103" s="76">
        <v>2016</v>
      </c>
      <c r="J103" s="76">
        <v>2017</v>
      </c>
      <c r="K103" s="102">
        <f>L103+N103+P103+R103</f>
        <v>15212.031424494708</v>
      </c>
      <c r="L103" s="103">
        <f>T103+U103+V103</f>
        <v>0</v>
      </c>
      <c r="M103" s="103">
        <f>O103+Q103+S103</f>
        <v>0</v>
      </c>
      <c r="N103" s="103">
        <f>'[1]Форма № 2-ИП ВВ-КОРР'!V71</f>
        <v>0</v>
      </c>
      <c r="O103" s="114">
        <v>0</v>
      </c>
      <c r="P103" s="103">
        <f>'[1]Форма № 2-ИП ВВ-КОРР'!X71</f>
        <v>4925.122085285886</v>
      </c>
      <c r="Q103" s="114">
        <v>0</v>
      </c>
      <c r="R103" s="103">
        <f>'[1]Форма № 2-ИП ВВ-КОРР'!Z71</f>
        <v>10286.909339208822</v>
      </c>
      <c r="S103" s="114">
        <v>0</v>
      </c>
      <c r="T103" s="103">
        <v>0</v>
      </c>
      <c r="U103" s="103">
        <v>0</v>
      </c>
      <c r="V103" s="103">
        <v>0</v>
      </c>
      <c r="W103" s="103">
        <f>L103-M103</f>
        <v>0</v>
      </c>
      <c r="X103" s="103">
        <v>0</v>
      </c>
      <c r="Y103" s="78" t="s">
        <v>191</v>
      </c>
      <c r="Z103" s="79" t="s">
        <v>148</v>
      </c>
      <c r="AA103" s="71"/>
      <c r="AB103" s="90"/>
    </row>
    <row r="104" spans="1:28" s="61" customFormat="1" ht="26.25" customHeight="1" hidden="1">
      <c r="A104" s="184" t="s">
        <v>218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52">
        <f>K95+K97+K99+K100+K101+K102+K103</f>
        <v>84935.87915701815</v>
      </c>
      <c r="L104" s="52">
        <f>L95+L97+L99+L100+L101+L102+L103</f>
        <v>7585.485839999999</v>
      </c>
      <c r="M104" s="52">
        <f aca="true" t="shared" si="17" ref="M104:X104">SUM(M96:M103)</f>
        <v>0</v>
      </c>
      <c r="N104" s="52">
        <f t="shared" si="17"/>
        <v>2441.5</v>
      </c>
      <c r="O104" s="52">
        <f t="shared" si="17"/>
        <v>0</v>
      </c>
      <c r="P104" s="52">
        <f t="shared" si="17"/>
        <v>16467.53752058929</v>
      </c>
      <c r="Q104" s="52">
        <f t="shared" si="17"/>
        <v>0</v>
      </c>
      <c r="R104" s="52">
        <f>SUM(R95:R103)</f>
        <v>58441.35579642885</v>
      </c>
      <c r="S104" s="52">
        <f t="shared" si="17"/>
        <v>0</v>
      </c>
      <c r="T104" s="52">
        <f t="shared" si="17"/>
        <v>7585.485839999999</v>
      </c>
      <c r="U104" s="52">
        <f t="shared" si="17"/>
        <v>0</v>
      </c>
      <c r="V104" s="52">
        <f t="shared" si="17"/>
        <v>0</v>
      </c>
      <c r="W104" s="52">
        <f>W99+W97+W95</f>
        <v>7585.48584</v>
      </c>
      <c r="X104" s="52">
        <f t="shared" si="17"/>
        <v>0</v>
      </c>
      <c r="Y104" s="88"/>
      <c r="Z104" s="60"/>
      <c r="AA104" s="71">
        <f t="shared" si="14"/>
        <v>0</v>
      </c>
      <c r="AB104" s="62"/>
    </row>
    <row r="105" spans="1:28" s="22" customFormat="1" ht="27.75" customHeight="1" hidden="1">
      <c r="A105" s="210" t="s">
        <v>105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71">
        <f t="shared" si="14"/>
        <v>0</v>
      </c>
      <c r="AB105" s="57"/>
    </row>
    <row r="106" spans="1:28" s="81" customFormat="1" ht="57.75" customHeight="1" hidden="1">
      <c r="A106" s="101" t="s">
        <v>26</v>
      </c>
      <c r="B106" s="84" t="s">
        <v>287</v>
      </c>
      <c r="C106" s="84" t="s">
        <v>288</v>
      </c>
      <c r="D106" s="79" t="s">
        <v>221</v>
      </c>
      <c r="E106" s="79" t="s">
        <v>89</v>
      </c>
      <c r="F106" s="79" t="s">
        <v>111</v>
      </c>
      <c r="G106" s="79">
        <v>0</v>
      </c>
      <c r="H106" s="79">
        <v>5</v>
      </c>
      <c r="I106" s="79">
        <v>2015</v>
      </c>
      <c r="J106" s="79">
        <v>2016</v>
      </c>
      <c r="K106" s="78">
        <f>L106+N106+P106+R106</f>
        <v>1660.791484339713</v>
      </c>
      <c r="L106" s="129">
        <f>T106+U106+V106</f>
        <v>0</v>
      </c>
      <c r="M106" s="129">
        <f>O106+Q106+S106</f>
        <v>812.78</v>
      </c>
      <c r="N106" s="129">
        <f>'[1]Форма № 2-ИП ВВ-КОРР'!V72</f>
        <v>812.7799549489862</v>
      </c>
      <c r="O106" s="130">
        <v>812.78</v>
      </c>
      <c r="P106" s="129">
        <f>'[1]Форма № 2-ИП ВВ-КОРР'!X72</f>
        <v>848.0115293907269</v>
      </c>
      <c r="Q106" s="76">
        <v>0</v>
      </c>
      <c r="R106" s="103">
        <v>0</v>
      </c>
      <c r="S106" s="76"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78" t="s">
        <v>189</v>
      </c>
      <c r="Z106" s="79" t="s">
        <v>148</v>
      </c>
      <c r="AA106" s="71">
        <f t="shared" si="14"/>
        <v>812.78</v>
      </c>
      <c r="AB106" s="80"/>
    </row>
    <row r="107" spans="1:28" s="81" customFormat="1" ht="58.5" customHeight="1" hidden="1">
      <c r="A107" s="101" t="s">
        <v>27</v>
      </c>
      <c r="B107" s="84" t="s">
        <v>289</v>
      </c>
      <c r="C107" s="84" t="s">
        <v>290</v>
      </c>
      <c r="D107" s="79" t="s">
        <v>221</v>
      </c>
      <c r="E107" s="79" t="s">
        <v>146</v>
      </c>
      <c r="F107" s="79" t="s">
        <v>146</v>
      </c>
      <c r="G107" s="79" t="s">
        <v>146</v>
      </c>
      <c r="H107" s="79" t="s">
        <v>146</v>
      </c>
      <c r="I107" s="79">
        <v>2015</v>
      </c>
      <c r="J107" s="79">
        <v>2017</v>
      </c>
      <c r="K107" s="78">
        <f>L107+N107+P107+R107</f>
        <v>3351.2824522808123</v>
      </c>
      <c r="L107" s="129">
        <f>T107+U107+V107</f>
        <v>0</v>
      </c>
      <c r="M107" s="129">
        <f>O107+Q107+S107</f>
        <v>0</v>
      </c>
      <c r="N107" s="129">
        <f>'[1]Форма № 2-ИП ВВ-КОРР'!V73</f>
        <v>748.1723659422385</v>
      </c>
      <c r="O107" s="114">
        <v>0</v>
      </c>
      <c r="P107" s="129">
        <f>'[1]Форма № 2-ИП ВВ-КОРР'!X73</f>
        <v>732.9459732181315</v>
      </c>
      <c r="Q107" s="114">
        <v>0</v>
      </c>
      <c r="R107" s="129">
        <f>'[1]Форма № 2-ИП ВВ-КОРР'!Z73</f>
        <v>1870.1641131204426</v>
      </c>
      <c r="S107" s="114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78" t="s">
        <v>189</v>
      </c>
      <c r="Z107" s="79" t="s">
        <v>148</v>
      </c>
      <c r="AA107" s="71">
        <f t="shared" si="14"/>
        <v>0</v>
      </c>
      <c r="AB107" s="80"/>
    </row>
    <row r="108" spans="1:28" s="81" customFormat="1" ht="63.75" customHeight="1" hidden="1">
      <c r="A108" s="83" t="s">
        <v>28</v>
      </c>
      <c r="B108" s="84" t="s">
        <v>291</v>
      </c>
      <c r="C108" s="75" t="s">
        <v>292</v>
      </c>
      <c r="D108" s="79" t="s">
        <v>221</v>
      </c>
      <c r="E108" s="79" t="s">
        <v>293</v>
      </c>
      <c r="F108" s="79" t="s">
        <v>294</v>
      </c>
      <c r="G108" s="79" t="s">
        <v>146</v>
      </c>
      <c r="H108" s="79" t="s">
        <v>146</v>
      </c>
      <c r="I108" s="79">
        <v>2017</v>
      </c>
      <c r="J108" s="79">
        <v>2019</v>
      </c>
      <c r="K108" s="78">
        <f>L108+N108+P108+R108</f>
        <v>1854.66694257093</v>
      </c>
      <c r="L108" s="129">
        <f>T108+U108+V108</f>
        <v>0</v>
      </c>
      <c r="M108" s="79">
        <f>O108+Q108+S108</f>
        <v>5762.4</v>
      </c>
      <c r="N108" s="79">
        <v>0</v>
      </c>
      <c r="O108" s="76">
        <v>0</v>
      </c>
      <c r="P108" s="79">
        <v>0</v>
      </c>
      <c r="Q108" s="76">
        <f>'[1]Форма № 2-ИП ВВ-КОРР'!Y74</f>
        <v>3907.7</v>
      </c>
      <c r="R108" s="129">
        <f>'[1]Форма № 2-ИП ВВ-КОРР'!Z74</f>
        <v>1854.66694257093</v>
      </c>
      <c r="S108" s="76">
        <f>'[1]Форма № 2-ИП ВВ-КОРР'!AA74</f>
        <v>1854.7</v>
      </c>
      <c r="T108" s="79">
        <v>0</v>
      </c>
      <c r="U108" s="79">
        <v>0</v>
      </c>
      <c r="V108" s="79">
        <v>0</v>
      </c>
      <c r="W108" s="79">
        <f>V108</f>
        <v>0</v>
      </c>
      <c r="X108" s="79">
        <v>0</v>
      </c>
      <c r="Y108" s="78" t="s">
        <v>189</v>
      </c>
      <c r="Z108" s="79" t="s">
        <v>148</v>
      </c>
      <c r="AA108" s="71">
        <f t="shared" si="14"/>
        <v>5762.4</v>
      </c>
      <c r="AB108" s="80"/>
    </row>
    <row r="109" spans="1:28" s="61" customFormat="1" ht="24.75" customHeight="1" hidden="1">
      <c r="A109" s="184" t="s">
        <v>238</v>
      </c>
      <c r="B109" s="184"/>
      <c r="C109" s="184"/>
      <c r="D109" s="184"/>
      <c r="E109" s="184"/>
      <c r="F109" s="184"/>
      <c r="G109" s="184"/>
      <c r="H109" s="184"/>
      <c r="I109" s="184"/>
      <c r="J109" s="184"/>
      <c r="K109" s="97">
        <f>K106+K107+K108</f>
        <v>6866.740879191455</v>
      </c>
      <c r="L109" s="97">
        <f aca="true" t="shared" si="18" ref="L109:X109">L106+L107+L108</f>
        <v>0</v>
      </c>
      <c r="M109" s="97">
        <f t="shared" si="18"/>
        <v>6575.179999999999</v>
      </c>
      <c r="N109" s="97">
        <f t="shared" si="18"/>
        <v>1560.9523208912246</v>
      </c>
      <c r="O109" s="97">
        <f t="shared" si="18"/>
        <v>812.78</v>
      </c>
      <c r="P109" s="97">
        <f t="shared" si="18"/>
        <v>1580.9575026088582</v>
      </c>
      <c r="Q109" s="97">
        <f t="shared" si="18"/>
        <v>3907.7</v>
      </c>
      <c r="R109" s="97">
        <f t="shared" si="18"/>
        <v>3724.8310556913725</v>
      </c>
      <c r="S109" s="97">
        <f t="shared" si="18"/>
        <v>1854.7</v>
      </c>
      <c r="T109" s="97">
        <f t="shared" si="18"/>
        <v>0</v>
      </c>
      <c r="U109" s="97">
        <f t="shared" si="18"/>
        <v>0</v>
      </c>
      <c r="V109" s="97">
        <f t="shared" si="18"/>
        <v>0</v>
      </c>
      <c r="W109" s="97">
        <f t="shared" si="18"/>
        <v>0</v>
      </c>
      <c r="X109" s="97">
        <f t="shared" si="18"/>
        <v>0</v>
      </c>
      <c r="Y109" s="88"/>
      <c r="Z109" s="60"/>
      <c r="AA109" s="71">
        <f t="shared" si="14"/>
        <v>6575.179999999999</v>
      </c>
      <c r="AB109" s="62"/>
    </row>
    <row r="110" spans="1:28" s="22" customFormat="1" ht="19.5" customHeight="1" hidden="1">
      <c r="A110" s="180" t="s">
        <v>106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31"/>
      <c r="AB110" s="57"/>
    </row>
    <row r="111" spans="1:28" s="22" customFormat="1" ht="17.25" customHeight="1" hidden="1">
      <c r="A111" s="184" t="s">
        <v>107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70"/>
      <c r="AA111" s="131"/>
      <c r="AB111" s="57"/>
    </row>
    <row r="112" spans="1:28" s="22" customFormat="1" ht="17.25" customHeight="1" hidden="1">
      <c r="A112" s="184" t="s">
        <v>93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70"/>
      <c r="AA112" s="131"/>
      <c r="AB112" s="57"/>
    </row>
    <row r="113" spans="1:28" s="133" customFormat="1" ht="21.75" customHeight="1" hidden="1">
      <c r="A113" s="184" t="s">
        <v>239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97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88"/>
      <c r="Z113" s="70"/>
      <c r="AA113" s="132"/>
      <c r="AB113" s="57"/>
    </row>
  </sheetData>
  <sheetProtection/>
  <mergeCells count="201">
    <mergeCell ref="E2:J2"/>
    <mergeCell ref="E1:J1"/>
    <mergeCell ref="A113:J113"/>
    <mergeCell ref="T2:X2"/>
    <mergeCell ref="A104:J104"/>
    <mergeCell ref="A105:Z105"/>
    <mergeCell ref="A109:J109"/>
    <mergeCell ref="A110:Z110"/>
    <mergeCell ref="A111:Y111"/>
    <mergeCell ref="A112:Y112"/>
    <mergeCell ref="K97:K98"/>
    <mergeCell ref="L97:L98"/>
    <mergeCell ref="W97:W98"/>
    <mergeCell ref="Z97:Z98"/>
    <mergeCell ref="W95:W96"/>
    <mergeCell ref="Z95:Z96"/>
    <mergeCell ref="K95:K96"/>
    <mergeCell ref="L95:L96"/>
    <mergeCell ref="A97:A98"/>
    <mergeCell ref="B97:B98"/>
    <mergeCell ref="C97:C98"/>
    <mergeCell ref="D97:D98"/>
    <mergeCell ref="E97:E98"/>
    <mergeCell ref="F97:F98"/>
    <mergeCell ref="G97:G98"/>
    <mergeCell ref="H97:H98"/>
    <mergeCell ref="G95:G96"/>
    <mergeCell ref="H95:H96"/>
    <mergeCell ref="I95:I96"/>
    <mergeCell ref="J95:J96"/>
    <mergeCell ref="J97:J98"/>
    <mergeCell ref="I97:I98"/>
    <mergeCell ref="A95:A96"/>
    <mergeCell ref="B95:B96"/>
    <mergeCell ref="C95:C96"/>
    <mergeCell ref="D95:D96"/>
    <mergeCell ref="E95:E96"/>
    <mergeCell ref="F95:F96"/>
    <mergeCell ref="Z87:Z88"/>
    <mergeCell ref="A90:Z90"/>
    <mergeCell ref="A91:J91"/>
    <mergeCell ref="A92:Z92"/>
    <mergeCell ref="A93:Z93"/>
    <mergeCell ref="A94:Z94"/>
    <mergeCell ref="G86:G88"/>
    <mergeCell ref="H86:H88"/>
    <mergeCell ref="I86:I88"/>
    <mergeCell ref="J86:J88"/>
    <mergeCell ref="K86:K88"/>
    <mergeCell ref="L86:L88"/>
    <mergeCell ref="A86:A88"/>
    <mergeCell ref="B86:B88"/>
    <mergeCell ref="C86:C88"/>
    <mergeCell ref="D86:D88"/>
    <mergeCell ref="E86:E88"/>
    <mergeCell ref="F86:F88"/>
    <mergeCell ref="A73:Z73"/>
    <mergeCell ref="A74:Z74"/>
    <mergeCell ref="A78:Z78"/>
    <mergeCell ref="A83:J83"/>
    <mergeCell ref="A84:Z84"/>
    <mergeCell ref="A85:Z85"/>
    <mergeCell ref="A67:Y67"/>
    <mergeCell ref="A68:Y68"/>
    <mergeCell ref="A69:J69"/>
    <mergeCell ref="A70:Z70"/>
    <mergeCell ref="A71:Z71"/>
    <mergeCell ref="A72:Z72"/>
    <mergeCell ref="A56:J56"/>
    <mergeCell ref="A57:Y57"/>
    <mergeCell ref="A65:J65"/>
    <mergeCell ref="A66:Y66"/>
    <mergeCell ref="G51:G52"/>
    <mergeCell ref="H51:H52"/>
    <mergeCell ref="I51:I52"/>
    <mergeCell ref="J51:J52"/>
    <mergeCell ref="K51:K52"/>
    <mergeCell ref="L51:L52"/>
    <mergeCell ref="M48:M50"/>
    <mergeCell ref="W48:W50"/>
    <mergeCell ref="X48:X50"/>
    <mergeCell ref="Z48:Z50"/>
    <mergeCell ref="W51:W52"/>
    <mergeCell ref="X51:X52"/>
    <mergeCell ref="A51:A52"/>
    <mergeCell ref="B51:B52"/>
    <mergeCell ref="C51:C52"/>
    <mergeCell ref="D51:D52"/>
    <mergeCell ref="E51:E52"/>
    <mergeCell ref="F51:F52"/>
    <mergeCell ref="G48:G50"/>
    <mergeCell ref="H48:H50"/>
    <mergeCell ref="I48:I50"/>
    <mergeCell ref="J48:J50"/>
    <mergeCell ref="K48:K50"/>
    <mergeCell ref="L48:L50"/>
    <mergeCell ref="A48:A50"/>
    <mergeCell ref="B48:B50"/>
    <mergeCell ref="C48:C50"/>
    <mergeCell ref="D48:D50"/>
    <mergeCell ref="E48:E50"/>
    <mergeCell ref="F48:F50"/>
    <mergeCell ref="Z42:Z43"/>
    <mergeCell ref="AB42:AB43"/>
    <mergeCell ref="A44:J44"/>
    <mergeCell ref="A45:Y45"/>
    <mergeCell ref="A46:Y46"/>
    <mergeCell ref="A47:Y47"/>
    <mergeCell ref="I42:I43"/>
    <mergeCell ref="J42:J43"/>
    <mergeCell ref="K42:K43"/>
    <mergeCell ref="L42:L43"/>
    <mergeCell ref="W42:W43"/>
    <mergeCell ref="X42:X43"/>
    <mergeCell ref="Z39:Z41"/>
    <mergeCell ref="AB40:BL40"/>
    <mergeCell ref="A42:A43"/>
    <mergeCell ref="B42:B43"/>
    <mergeCell ref="C42:C43"/>
    <mergeCell ref="D42:D43"/>
    <mergeCell ref="E42:E43"/>
    <mergeCell ref="F42:F43"/>
    <mergeCell ref="G42:G43"/>
    <mergeCell ref="H42:H43"/>
    <mergeCell ref="I39:I41"/>
    <mergeCell ref="J39:J41"/>
    <mergeCell ref="K39:K41"/>
    <mergeCell ref="L39:L41"/>
    <mergeCell ref="G39:G41"/>
    <mergeCell ref="H39:H41"/>
    <mergeCell ref="W39:W41"/>
    <mergeCell ref="X39:X41"/>
    <mergeCell ref="AB36:AB37"/>
    <mergeCell ref="A38:Y38"/>
    <mergeCell ref="A39:A41"/>
    <mergeCell ref="B39:B41"/>
    <mergeCell ref="C39:C41"/>
    <mergeCell ref="D39:D41"/>
    <mergeCell ref="E39:E41"/>
    <mergeCell ref="F39:F41"/>
    <mergeCell ref="P36:P37"/>
    <mergeCell ref="Q36:Q37"/>
    <mergeCell ref="R36:R37"/>
    <mergeCell ref="W36:W37"/>
    <mergeCell ref="X36:X37"/>
    <mergeCell ref="Z36:Z37"/>
    <mergeCell ref="J36:J37"/>
    <mergeCell ref="K36:K37"/>
    <mergeCell ref="L36:L37"/>
    <mergeCell ref="M36:M37"/>
    <mergeCell ref="N36:N37"/>
    <mergeCell ref="O36:O37"/>
    <mergeCell ref="A35:Y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18:Y18"/>
    <mergeCell ref="A19:Y19"/>
    <mergeCell ref="A20:Y20"/>
    <mergeCell ref="A25:Y25"/>
    <mergeCell ref="A33:J33"/>
    <mergeCell ref="A34:Y34"/>
    <mergeCell ref="A16:Y16"/>
    <mergeCell ref="A17:Y17"/>
    <mergeCell ref="I6:I11"/>
    <mergeCell ref="J6:J11"/>
    <mergeCell ref="K6:X6"/>
    <mergeCell ref="X7:X11"/>
    <mergeCell ref="N8:O10"/>
    <mergeCell ref="V8:V10"/>
    <mergeCell ref="N11:R11"/>
    <mergeCell ref="T11:V11"/>
    <mergeCell ref="A13:J13"/>
    <mergeCell ref="A14:J14"/>
    <mergeCell ref="A15:J15"/>
    <mergeCell ref="G7:H7"/>
    <mergeCell ref="K7:K11"/>
    <mergeCell ref="L7:L11"/>
    <mergeCell ref="M7:M11"/>
    <mergeCell ref="N7:V7"/>
    <mergeCell ref="W7:W11"/>
    <mergeCell ref="P8:Q10"/>
    <mergeCell ref="R8:S10"/>
    <mergeCell ref="T8:T10"/>
    <mergeCell ref="U8:U10"/>
    <mergeCell ref="Y2:Z2"/>
    <mergeCell ref="A4:Y4"/>
    <mergeCell ref="A6:A11"/>
    <mergeCell ref="B6:B11"/>
    <mergeCell ref="C6:C11"/>
    <mergeCell ref="D6:D11"/>
    <mergeCell ref="E6:H6"/>
    <mergeCell ref="Z6:Z11"/>
    <mergeCell ref="E7:E11"/>
    <mergeCell ref="F7:F11"/>
  </mergeCells>
  <printOptions/>
  <pageMargins left="0.3937007874015748" right="0.31496062992125984" top="0.7086614173228347" bottom="0.3937007874015748" header="0.1968503937007874" footer="0.1968503937007874"/>
  <pageSetup fitToHeight="0" fitToWidth="1" horizontalDpi="600" verticalDpi="600" orientation="landscape" paperSize="9" scale="77" r:id="rId3"/>
  <rowBreaks count="1" manualBreakCount="1">
    <brk id="47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BreakPreview" zoomScale="80" zoomScaleSheetLayoutView="80" zoomScalePageLayoutView="0" workbookViewId="0" topLeftCell="A1">
      <selection activeCell="B9" sqref="B9"/>
    </sheetView>
  </sheetViews>
  <sheetFormatPr defaultColWidth="9.00390625" defaultRowHeight="12.75"/>
  <cols>
    <col min="1" max="1" width="8.625" style="10" customWidth="1"/>
    <col min="2" max="2" width="31.50390625" style="10" customWidth="1"/>
    <col min="3" max="3" width="34.375" style="10" customWidth="1"/>
    <col min="4" max="4" width="43.875" style="10" customWidth="1"/>
  </cols>
  <sheetData>
    <row r="1" spans="3:4" ht="13.5">
      <c r="C1" s="213" t="s">
        <v>54</v>
      </c>
      <c r="D1" s="212"/>
    </row>
    <row r="2" spans="3:4" ht="102" customHeight="1">
      <c r="C2" s="151" t="s">
        <v>300</v>
      </c>
      <c r="D2" s="212"/>
    </row>
    <row r="3" spans="1:4" ht="118.5" customHeight="1">
      <c r="A3" s="211" t="s">
        <v>301</v>
      </c>
      <c r="B3" s="211"/>
      <c r="C3" s="211"/>
      <c r="D3" s="211"/>
    </row>
    <row r="4" spans="2:4" ht="18.75" customHeight="1">
      <c r="B4" s="11"/>
      <c r="C4" s="11"/>
      <c r="D4" s="11"/>
    </row>
    <row r="5" spans="1:9" ht="41.25" customHeight="1">
      <c r="A5" s="148" t="s">
        <v>303</v>
      </c>
      <c r="B5" s="148" t="s">
        <v>39</v>
      </c>
      <c r="C5" s="148" t="s">
        <v>40</v>
      </c>
      <c r="D5" s="148" t="s">
        <v>41</v>
      </c>
      <c r="I5" s="141"/>
    </row>
    <row r="6" spans="1:9" ht="14.25" customHeight="1">
      <c r="A6" s="148">
        <v>1</v>
      </c>
      <c r="B6" s="148">
        <v>2</v>
      </c>
      <c r="C6" s="148">
        <v>3</v>
      </c>
      <c r="D6" s="148">
        <v>4</v>
      </c>
      <c r="I6" s="141"/>
    </row>
    <row r="7" spans="1:4" s="12" customFormat="1" ht="67.5" customHeight="1">
      <c r="A7" s="26" t="s">
        <v>109</v>
      </c>
      <c r="B7" s="26" t="s">
        <v>110</v>
      </c>
      <c r="C7" s="27" t="s">
        <v>296</v>
      </c>
      <c r="D7" s="26" t="s">
        <v>295</v>
      </c>
    </row>
    <row r="8" ht="13.5">
      <c r="D8" s="214" t="s">
        <v>306</v>
      </c>
    </row>
  </sheetData>
  <sheetProtection/>
  <mergeCells count="3">
    <mergeCell ref="A3:D3"/>
    <mergeCell ref="C2:D2"/>
    <mergeCell ref="C1:D1"/>
  </mergeCells>
  <printOptions horizont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Федоровна Фадеева</cp:lastModifiedBy>
  <cp:lastPrinted>2018-11-15T08:03:52Z</cp:lastPrinted>
  <dcterms:created xsi:type="dcterms:W3CDTF">2010-05-19T10:50:44Z</dcterms:created>
  <dcterms:modified xsi:type="dcterms:W3CDTF">2018-11-15T08:03:55Z</dcterms:modified>
  <cp:category/>
  <cp:version/>
  <cp:contentType/>
  <cp:contentStatus/>
</cp:coreProperties>
</file>